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updateLinks="always"/>
  <mc:AlternateContent xmlns:mc="http://schemas.openxmlformats.org/markup-compatibility/2006">
    <mc:Choice Requires="x15">
      <x15ac:absPath xmlns:x15ac="http://schemas.microsoft.com/office/spreadsheetml/2010/11/ac" url="F:\"/>
    </mc:Choice>
  </mc:AlternateContent>
  <xr:revisionPtr revIDLastSave="0" documentId="8_{7133386D-4C24-4F30-84E8-0DCC8DED0EB3}" xr6:coauthVersionLast="45" xr6:coauthVersionMax="45" xr10:uidLastSave="{00000000-0000-0000-0000-000000000000}"/>
  <bookViews>
    <workbookView xWindow="28680" yWindow="-120" windowWidth="29040" windowHeight="15840" firstSheet="8" activeTab="9" xr2:uid="{387305E9-7A33-42F7-B6C8-3D72B27BEF26}"/>
  </bookViews>
  <sheets>
    <sheet name="ESSA Overview" sheetId="26" r:id="rId1"/>
    <sheet name=" Title I Loss Comp" sheetId="1" r:id="rId2"/>
    <sheet name="Title I-A " sheetId="4" r:id="rId3"/>
    <sheet name="Title I-A Neglected" sheetId="27" r:id="rId4"/>
    <sheet name="Title I-C Migrant" sheetId="30" r:id="rId5"/>
    <sheet name="Title I-D LEAs " sheetId="20" r:id="rId6"/>
    <sheet name="Title I-D SA" sheetId="21" r:id="rId7"/>
    <sheet name="Title II-A " sheetId="22" r:id="rId8"/>
    <sheet name="Title III-A " sheetId="23" r:id="rId9"/>
    <sheet name="Title IV-A" sheetId="24" r:id="rId10"/>
    <sheet name="Title V-B " sheetId="25" r:id="rId11"/>
    <sheet name="FY21 Allocations" sheetId="17" state="hidden" r:id="rId12"/>
    <sheet name="FY21 Formula Counts " sheetId="18" state="hidden" r:id="rId13"/>
    <sheet name="FY22 Formula Count" sheetId="29" state="hidden" r:id="rId14"/>
    <sheet name="FY22 Prelim " sheetId="28" state="hidden" r:id="rId15"/>
    <sheet name="Title I-A Neglected " sheetId="14" state="hidden" r:id="rId16"/>
    <sheet name="Title I-D Subpart 1 SAs " sheetId="12" state="hidden" r:id="rId17"/>
    <sheet name="Title I-D Subpart 2 LEAs " sheetId="10" state="hidden" r:id="rId18"/>
  </sheets>
  <externalReferences>
    <externalReference r:id="rId19"/>
    <externalReference r:id="rId20"/>
    <externalReference r:id="rId21"/>
    <externalReference r:id="rId22"/>
  </externalReferences>
  <definedNames>
    <definedName name="_xlnm._FilterDatabase" localSheetId="2" hidden="1">'Title I-A '!$B$5:$B$152</definedName>
    <definedName name="_xlnm._FilterDatabase" localSheetId="15" hidden="1">'Title I-A Neglected '!$A$1:$J$145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5" i="30" l="1"/>
  <c r="F42" i="23"/>
  <c r="F6" i="23"/>
  <c r="F7" i="23"/>
  <c r="F8" i="23"/>
  <c r="F9" i="23"/>
  <c r="F10" i="23"/>
  <c r="F11" i="23"/>
  <c r="F12" i="23"/>
  <c r="F13" i="23"/>
  <c r="F14" i="23"/>
  <c r="F15" i="23"/>
  <c r="F16" i="23"/>
  <c r="F18" i="23"/>
  <c r="F19" i="23"/>
  <c r="F20" i="23"/>
  <c r="F21" i="23"/>
  <c r="F22" i="23"/>
  <c r="F23" i="23"/>
  <c r="F24" i="23"/>
  <c r="F25" i="23"/>
  <c r="F26" i="23"/>
  <c r="F27" i="23"/>
  <c r="F28" i="23"/>
  <c r="F29" i="23"/>
  <c r="F30" i="23"/>
  <c r="F31" i="23"/>
  <c r="F32" i="23"/>
  <c r="F33" i="23"/>
  <c r="F34" i="23"/>
  <c r="F35" i="23"/>
  <c r="F36" i="23"/>
  <c r="F37" i="23"/>
  <c r="F38" i="23"/>
  <c r="F39" i="23"/>
  <c r="F40" i="23"/>
  <c r="F41" i="23"/>
  <c r="F43" i="23"/>
  <c r="F44" i="23"/>
  <c r="F45" i="23"/>
  <c r="F46" i="23"/>
  <c r="F47" i="23"/>
  <c r="F48" i="23"/>
  <c r="F49" i="23"/>
  <c r="F50" i="23"/>
  <c r="F51" i="23"/>
  <c r="F52" i="23"/>
  <c r="F53" i="23"/>
  <c r="F54" i="23"/>
  <c r="F55" i="23"/>
  <c r="F56" i="23"/>
  <c r="F57" i="23"/>
  <c r="F58" i="23"/>
  <c r="F59" i="23"/>
  <c r="F60" i="23"/>
  <c r="F61" i="23"/>
  <c r="F62" i="23"/>
  <c r="F63" i="23"/>
  <c r="F64" i="23"/>
  <c r="F65" i="23"/>
  <c r="F66" i="23"/>
  <c r="F67" i="23"/>
  <c r="F68" i="23"/>
  <c r="F69" i="23"/>
  <c r="F70" i="23"/>
  <c r="F71" i="23"/>
  <c r="F72" i="23"/>
  <c r="F73" i="23"/>
  <c r="F74" i="23"/>
  <c r="F75" i="23"/>
  <c r="F76" i="23"/>
  <c r="F77" i="23"/>
  <c r="F78" i="23"/>
  <c r="F79" i="23"/>
  <c r="F80" i="23"/>
  <c r="F81" i="23"/>
  <c r="F82" i="23"/>
  <c r="F83" i="23"/>
  <c r="F84" i="23"/>
  <c r="F85" i="23"/>
  <c r="F86" i="23"/>
  <c r="F87" i="23"/>
  <c r="F88" i="23"/>
  <c r="F89" i="23"/>
  <c r="F90" i="23"/>
  <c r="F91" i="23"/>
  <c r="F92" i="23"/>
  <c r="F93" i="23"/>
  <c r="F94" i="23"/>
  <c r="F95" i="23"/>
  <c r="F96" i="23"/>
  <c r="F97" i="23"/>
  <c r="F98" i="23"/>
  <c r="F99" i="23"/>
  <c r="F100" i="23"/>
  <c r="F101" i="23"/>
  <c r="F102" i="23"/>
  <c r="F103" i="23"/>
  <c r="F104" i="23"/>
  <c r="F105" i="23"/>
  <c r="F106" i="23"/>
  <c r="F107" i="23"/>
  <c r="F108" i="23"/>
  <c r="F109" i="23"/>
  <c r="F111" i="23"/>
  <c r="F112" i="23"/>
  <c r="F113" i="23"/>
  <c r="F114" i="23"/>
  <c r="F116" i="23"/>
  <c r="F117" i="23"/>
  <c r="F118" i="23"/>
  <c r="F119" i="23"/>
  <c r="F120" i="23"/>
  <c r="F121" i="23"/>
  <c r="F122" i="23"/>
  <c r="F123" i="23"/>
  <c r="F124" i="23"/>
  <c r="F125" i="23"/>
  <c r="F126" i="23"/>
  <c r="F127" i="23"/>
  <c r="F128" i="23"/>
  <c r="F129" i="23"/>
  <c r="F130" i="23"/>
  <c r="F131" i="23"/>
  <c r="F132" i="23"/>
  <c r="F133" i="23"/>
  <c r="F134" i="23"/>
  <c r="F135" i="23"/>
  <c r="F136" i="23"/>
  <c r="F137" i="23"/>
  <c r="F138" i="23"/>
  <c r="F139" i="23"/>
  <c r="F140" i="23"/>
  <c r="F141" i="23"/>
  <c r="F142" i="23"/>
  <c r="F143" i="23"/>
  <c r="F144" i="23"/>
  <c r="F145" i="23"/>
  <c r="F146" i="23"/>
  <c r="F148" i="23"/>
  <c r="F150" i="23"/>
  <c r="F153" i="23"/>
  <c r="D153" i="23"/>
  <c r="P154" i="18" l="1"/>
  <c r="J154" i="18"/>
  <c r="M154" i="18" s="1"/>
  <c r="Q154" i="18" s="1"/>
  <c r="H154" i="18"/>
  <c r="P153" i="18"/>
  <c r="M153" i="18"/>
  <c r="H153" i="18"/>
  <c r="N153" i="18" s="1"/>
  <c r="O151" i="18"/>
  <c r="L151" i="18"/>
  <c r="K151" i="18"/>
  <c r="J151" i="18"/>
  <c r="I151" i="18"/>
  <c r="G151" i="18"/>
  <c r="F151" i="18"/>
  <c r="O150" i="18"/>
  <c r="L150" i="18"/>
  <c r="K150" i="18"/>
  <c r="J150" i="18"/>
  <c r="I150" i="18"/>
  <c r="G150" i="18"/>
  <c r="F150" i="18"/>
  <c r="O149" i="18"/>
  <c r="L149" i="18"/>
  <c r="K149" i="18"/>
  <c r="J149" i="18"/>
  <c r="I149" i="18"/>
  <c r="G149" i="18"/>
  <c r="F149" i="18"/>
  <c r="O148" i="18"/>
  <c r="L148" i="18"/>
  <c r="K148" i="18"/>
  <c r="J148" i="18"/>
  <c r="I148" i="18"/>
  <c r="G148" i="18"/>
  <c r="F148" i="18"/>
  <c r="O147" i="18"/>
  <c r="L147" i="18"/>
  <c r="K147" i="18"/>
  <c r="J147" i="18"/>
  <c r="I147" i="18"/>
  <c r="G147" i="18"/>
  <c r="F147" i="18"/>
  <c r="O146" i="18"/>
  <c r="L146" i="18"/>
  <c r="K146" i="18"/>
  <c r="J146" i="18"/>
  <c r="I146" i="18"/>
  <c r="G146" i="18"/>
  <c r="F146" i="18"/>
  <c r="O145" i="18"/>
  <c r="L145" i="18"/>
  <c r="K145" i="18"/>
  <c r="P145" i="1" s="1"/>
  <c r="J145" i="18"/>
  <c r="O145" i="1" s="1"/>
  <c r="I145" i="18"/>
  <c r="N145" i="1" s="1"/>
  <c r="G145" i="18"/>
  <c r="M145" i="1" s="1"/>
  <c r="F145" i="18"/>
  <c r="L145" i="1" s="1"/>
  <c r="O144" i="18"/>
  <c r="L144" i="18"/>
  <c r="K144" i="18"/>
  <c r="J144" i="18"/>
  <c r="I144" i="18"/>
  <c r="G144" i="18"/>
  <c r="F144" i="18"/>
  <c r="O143" i="18"/>
  <c r="L143" i="18"/>
  <c r="K143" i="18"/>
  <c r="J143" i="18"/>
  <c r="I143" i="18"/>
  <c r="G143" i="18"/>
  <c r="F143" i="18"/>
  <c r="O142" i="18"/>
  <c r="L142" i="18"/>
  <c r="K142" i="18"/>
  <c r="J142" i="18"/>
  <c r="I142" i="18"/>
  <c r="G142" i="18"/>
  <c r="F142" i="18"/>
  <c r="O141" i="18"/>
  <c r="L141" i="18"/>
  <c r="K141" i="18"/>
  <c r="J141" i="18"/>
  <c r="I141" i="18"/>
  <c r="G141" i="18"/>
  <c r="F141" i="18"/>
  <c r="O140" i="18"/>
  <c r="L140" i="18"/>
  <c r="K140" i="18"/>
  <c r="P141" i="1" s="1"/>
  <c r="J140" i="18"/>
  <c r="O141" i="1" s="1"/>
  <c r="I140" i="18"/>
  <c r="N141" i="1" s="1"/>
  <c r="G140" i="18"/>
  <c r="F140" i="18"/>
  <c r="O139" i="18"/>
  <c r="L139" i="18"/>
  <c r="K139" i="18"/>
  <c r="J139" i="18"/>
  <c r="I139" i="18"/>
  <c r="G139" i="18"/>
  <c r="F139" i="18"/>
  <c r="O138" i="18"/>
  <c r="L138" i="18"/>
  <c r="K138" i="18"/>
  <c r="J138" i="18"/>
  <c r="I138" i="18"/>
  <c r="G138" i="18"/>
  <c r="F138" i="18"/>
  <c r="O137" i="18"/>
  <c r="L137" i="18"/>
  <c r="K137" i="18"/>
  <c r="J137" i="18"/>
  <c r="I137" i="18"/>
  <c r="G137" i="18"/>
  <c r="F137" i="18"/>
  <c r="O136" i="18"/>
  <c r="L136" i="18"/>
  <c r="K136" i="18"/>
  <c r="J136" i="18"/>
  <c r="I136" i="18"/>
  <c r="G136" i="18"/>
  <c r="F136" i="18"/>
  <c r="O135" i="18"/>
  <c r="L135" i="18"/>
  <c r="K135" i="18"/>
  <c r="P137" i="1" s="1"/>
  <c r="J135" i="18"/>
  <c r="O137" i="1" s="1"/>
  <c r="I135" i="18"/>
  <c r="G135" i="18"/>
  <c r="M137" i="1" s="1"/>
  <c r="F135" i="18"/>
  <c r="L137" i="1" s="1"/>
  <c r="O134" i="18"/>
  <c r="L134" i="18"/>
  <c r="K134" i="18"/>
  <c r="J134" i="18"/>
  <c r="I134" i="18"/>
  <c r="G134" i="18"/>
  <c r="F134" i="18"/>
  <c r="O133" i="18"/>
  <c r="L133" i="18"/>
  <c r="K133" i="18"/>
  <c r="P133" i="1" s="1"/>
  <c r="J133" i="18"/>
  <c r="O133" i="1" s="1"/>
  <c r="I133" i="18"/>
  <c r="N133" i="1" s="1"/>
  <c r="G133" i="18"/>
  <c r="M133" i="1" s="1"/>
  <c r="F133" i="18"/>
  <c r="L133" i="1" s="1"/>
  <c r="O132" i="18"/>
  <c r="L132" i="18"/>
  <c r="K132" i="18"/>
  <c r="J132" i="18"/>
  <c r="I132" i="18"/>
  <c r="G132" i="18"/>
  <c r="F132" i="18"/>
  <c r="O131" i="18"/>
  <c r="L131" i="18"/>
  <c r="K131" i="18"/>
  <c r="J131" i="18"/>
  <c r="I131" i="18"/>
  <c r="G131" i="18"/>
  <c r="F131" i="18"/>
  <c r="O130" i="18"/>
  <c r="L130" i="18"/>
  <c r="K130" i="18"/>
  <c r="J130" i="18"/>
  <c r="I130" i="18"/>
  <c r="G130" i="18"/>
  <c r="F130" i="18"/>
  <c r="O129" i="18"/>
  <c r="L129" i="18"/>
  <c r="K129" i="18"/>
  <c r="J129" i="18"/>
  <c r="I129" i="18"/>
  <c r="G129" i="18"/>
  <c r="F129" i="18"/>
  <c r="O128" i="18"/>
  <c r="L128" i="18"/>
  <c r="K128" i="18"/>
  <c r="J128" i="18"/>
  <c r="I128" i="18"/>
  <c r="G128" i="18"/>
  <c r="F128" i="18"/>
  <c r="H128" i="18" s="1"/>
  <c r="O127" i="18"/>
  <c r="L127" i="18"/>
  <c r="K127" i="18"/>
  <c r="P129" i="1" s="1"/>
  <c r="J127" i="18"/>
  <c r="O129" i="1" s="1"/>
  <c r="I127" i="18"/>
  <c r="N129" i="1" s="1"/>
  <c r="G127" i="18"/>
  <c r="M129" i="1" s="1"/>
  <c r="F127" i="18"/>
  <c r="L129" i="1" s="1"/>
  <c r="O126" i="18"/>
  <c r="L126" i="18"/>
  <c r="K126" i="18"/>
  <c r="P125" i="1" s="1"/>
  <c r="J126" i="18"/>
  <c r="O125" i="1" s="1"/>
  <c r="I126" i="18"/>
  <c r="G126" i="18"/>
  <c r="M125" i="1" s="1"/>
  <c r="F126" i="18"/>
  <c r="L125" i="1" s="1"/>
  <c r="O125" i="18"/>
  <c r="L125" i="18"/>
  <c r="K125" i="18"/>
  <c r="J125" i="18"/>
  <c r="I125" i="18"/>
  <c r="G125" i="18"/>
  <c r="F125" i="18"/>
  <c r="O124" i="18"/>
  <c r="L124" i="18"/>
  <c r="K124" i="18"/>
  <c r="J124" i="18"/>
  <c r="I124" i="18"/>
  <c r="G124" i="18"/>
  <c r="F124" i="18"/>
  <c r="O123" i="18"/>
  <c r="L123" i="18"/>
  <c r="K123" i="18"/>
  <c r="J123" i="18"/>
  <c r="I123" i="18"/>
  <c r="G123" i="18"/>
  <c r="F123" i="18"/>
  <c r="O122" i="18"/>
  <c r="L122" i="18"/>
  <c r="K122" i="18"/>
  <c r="J122" i="18"/>
  <c r="I122" i="18"/>
  <c r="G122" i="18"/>
  <c r="F122" i="18"/>
  <c r="O121" i="18"/>
  <c r="L121" i="18"/>
  <c r="K121" i="18"/>
  <c r="J121" i="18"/>
  <c r="I121" i="18"/>
  <c r="G121" i="18"/>
  <c r="F121" i="18"/>
  <c r="O120" i="18"/>
  <c r="L120" i="18"/>
  <c r="K120" i="18"/>
  <c r="J120" i="18"/>
  <c r="I120" i="18"/>
  <c r="G120" i="18"/>
  <c r="F120" i="18"/>
  <c r="O119" i="18"/>
  <c r="L119" i="18"/>
  <c r="K119" i="18"/>
  <c r="J119" i="18"/>
  <c r="I119" i="18"/>
  <c r="G119" i="18"/>
  <c r="F119" i="18"/>
  <c r="O118" i="18"/>
  <c r="L118" i="18"/>
  <c r="K118" i="18"/>
  <c r="P121" i="1" s="1"/>
  <c r="J118" i="18"/>
  <c r="O121" i="1" s="1"/>
  <c r="I118" i="18"/>
  <c r="G118" i="18"/>
  <c r="M121" i="1" s="1"/>
  <c r="F118" i="18"/>
  <c r="O117" i="18"/>
  <c r="L117" i="18"/>
  <c r="K117" i="18"/>
  <c r="J117" i="18"/>
  <c r="I117" i="18"/>
  <c r="G117" i="18"/>
  <c r="F117" i="18"/>
  <c r="O116" i="18"/>
  <c r="L116" i="18"/>
  <c r="K116" i="18"/>
  <c r="J116" i="18"/>
  <c r="I116" i="18"/>
  <c r="G116" i="18"/>
  <c r="F116" i="18"/>
  <c r="O115" i="18"/>
  <c r="L115" i="18"/>
  <c r="K115" i="18"/>
  <c r="J115" i="18"/>
  <c r="I115" i="18"/>
  <c r="G115" i="18"/>
  <c r="F115" i="18"/>
  <c r="O114" i="18"/>
  <c r="L114" i="18"/>
  <c r="K114" i="18"/>
  <c r="J114" i="18"/>
  <c r="I114" i="18"/>
  <c r="G114" i="18"/>
  <c r="F114" i="18"/>
  <c r="O113" i="18"/>
  <c r="L113" i="18"/>
  <c r="K113" i="18"/>
  <c r="J113" i="18"/>
  <c r="I113" i="18"/>
  <c r="G113" i="18"/>
  <c r="F113" i="18"/>
  <c r="O112" i="18"/>
  <c r="L112" i="18"/>
  <c r="K112" i="18"/>
  <c r="J112" i="18"/>
  <c r="I112" i="18"/>
  <c r="G112" i="18"/>
  <c r="F112" i="18"/>
  <c r="O111" i="18"/>
  <c r="L111" i="18"/>
  <c r="K111" i="18"/>
  <c r="J111" i="18"/>
  <c r="I111" i="18"/>
  <c r="G111" i="18"/>
  <c r="F111" i="18"/>
  <c r="O110" i="18"/>
  <c r="L110" i="18"/>
  <c r="K110" i="18"/>
  <c r="J110" i="18"/>
  <c r="I110" i="18"/>
  <c r="G110" i="18"/>
  <c r="F110" i="18"/>
  <c r="O109" i="18"/>
  <c r="L109" i="18"/>
  <c r="K109" i="18"/>
  <c r="J109" i="18"/>
  <c r="I109" i="18"/>
  <c r="G109" i="18"/>
  <c r="F109" i="18"/>
  <c r="O108" i="18"/>
  <c r="L108" i="18"/>
  <c r="K108" i="18"/>
  <c r="J108" i="18"/>
  <c r="I108" i="18"/>
  <c r="G108" i="18"/>
  <c r="F108" i="18"/>
  <c r="O107" i="18"/>
  <c r="L107" i="18"/>
  <c r="K107" i="18"/>
  <c r="P117" i="1" s="1"/>
  <c r="J107" i="18"/>
  <c r="O117" i="1" s="1"/>
  <c r="I107" i="18"/>
  <c r="G107" i="18"/>
  <c r="F107" i="18"/>
  <c r="L117" i="1" s="1"/>
  <c r="O106" i="18"/>
  <c r="L106" i="18"/>
  <c r="K106" i="18"/>
  <c r="J106" i="18"/>
  <c r="I106" i="18"/>
  <c r="G106" i="18"/>
  <c r="F106" i="18"/>
  <c r="O105" i="18"/>
  <c r="L105" i="18"/>
  <c r="K105" i="18"/>
  <c r="J105" i="18"/>
  <c r="I105" i="18"/>
  <c r="G105" i="18"/>
  <c r="F105" i="18"/>
  <c r="O104" i="18"/>
  <c r="L104" i="18"/>
  <c r="K104" i="18"/>
  <c r="J104" i="18"/>
  <c r="I104" i="18"/>
  <c r="G104" i="18"/>
  <c r="F104" i="18"/>
  <c r="O103" i="18"/>
  <c r="L103" i="18"/>
  <c r="K103" i="18"/>
  <c r="J103" i="18"/>
  <c r="I103" i="18"/>
  <c r="G103" i="18"/>
  <c r="F103" i="18"/>
  <c r="O102" i="18"/>
  <c r="L102" i="18"/>
  <c r="K102" i="18"/>
  <c r="P113" i="1" s="1"/>
  <c r="J102" i="18"/>
  <c r="O113" i="1" s="1"/>
  <c r="I102" i="18"/>
  <c r="G102" i="18"/>
  <c r="M113" i="1" s="1"/>
  <c r="F102" i="18"/>
  <c r="L113" i="1" s="1"/>
  <c r="O101" i="18"/>
  <c r="L101" i="18"/>
  <c r="K101" i="18"/>
  <c r="J101" i="18"/>
  <c r="I101" i="18"/>
  <c r="G101" i="18"/>
  <c r="F101" i="18"/>
  <c r="O100" i="18"/>
  <c r="L100" i="18"/>
  <c r="K100" i="18"/>
  <c r="J100" i="18"/>
  <c r="I100" i="18"/>
  <c r="G100" i="18"/>
  <c r="F100" i="18"/>
  <c r="O99" i="18"/>
  <c r="L99" i="18"/>
  <c r="K99" i="18"/>
  <c r="P109" i="1" s="1"/>
  <c r="J99" i="18"/>
  <c r="O109" i="1" s="1"/>
  <c r="I99" i="18"/>
  <c r="N109" i="1" s="1"/>
  <c r="G99" i="18"/>
  <c r="M109" i="1" s="1"/>
  <c r="F99" i="18"/>
  <c r="L109" i="1" s="1"/>
  <c r="O98" i="18"/>
  <c r="L98" i="18"/>
  <c r="K98" i="18"/>
  <c r="J98" i="18"/>
  <c r="I98" i="18"/>
  <c r="G98" i="18"/>
  <c r="F98" i="18"/>
  <c r="O97" i="18"/>
  <c r="L97" i="18"/>
  <c r="K97" i="18"/>
  <c r="J97" i="18"/>
  <c r="I97" i="18"/>
  <c r="G97" i="18"/>
  <c r="F97" i="18"/>
  <c r="O96" i="18"/>
  <c r="L96" i="18"/>
  <c r="K96" i="18"/>
  <c r="P105" i="1" s="1"/>
  <c r="J96" i="18"/>
  <c r="O105" i="1" s="1"/>
  <c r="I96" i="18"/>
  <c r="N105" i="1" s="1"/>
  <c r="G96" i="18"/>
  <c r="M105" i="1" s="1"/>
  <c r="F96" i="18"/>
  <c r="O95" i="18"/>
  <c r="L95" i="18"/>
  <c r="K95" i="18"/>
  <c r="J95" i="18"/>
  <c r="I95" i="18"/>
  <c r="G95" i="18"/>
  <c r="F95" i="18"/>
  <c r="O94" i="18"/>
  <c r="L94" i="18"/>
  <c r="K94" i="18"/>
  <c r="J94" i="18"/>
  <c r="I94" i="18"/>
  <c r="G94" i="18"/>
  <c r="F94" i="18"/>
  <c r="O93" i="18"/>
  <c r="L93" i="18"/>
  <c r="K93" i="18"/>
  <c r="J93" i="18"/>
  <c r="I93" i="18"/>
  <c r="G93" i="18"/>
  <c r="F93" i="18"/>
  <c r="O92" i="18"/>
  <c r="L92" i="18"/>
  <c r="K92" i="18"/>
  <c r="J92" i="18"/>
  <c r="I92" i="18"/>
  <c r="G92" i="18"/>
  <c r="F92" i="18"/>
  <c r="O91" i="18"/>
  <c r="L91" i="18"/>
  <c r="K91" i="18"/>
  <c r="J91" i="18"/>
  <c r="I91" i="18"/>
  <c r="G91" i="18"/>
  <c r="F91" i="18"/>
  <c r="O90" i="18"/>
  <c r="L90" i="18"/>
  <c r="K90" i="18"/>
  <c r="P101" i="1" s="1"/>
  <c r="J90" i="18"/>
  <c r="O101" i="1" s="1"/>
  <c r="I90" i="18"/>
  <c r="N101" i="1" s="1"/>
  <c r="G90" i="18"/>
  <c r="M101" i="1" s="1"/>
  <c r="F90" i="18"/>
  <c r="L101" i="1" s="1"/>
  <c r="O89" i="18"/>
  <c r="L89" i="18"/>
  <c r="K89" i="18"/>
  <c r="P97" i="1" s="1"/>
  <c r="J89" i="18"/>
  <c r="O97" i="1" s="1"/>
  <c r="I89" i="18"/>
  <c r="N97" i="1" s="1"/>
  <c r="G89" i="18"/>
  <c r="M97" i="1" s="1"/>
  <c r="F89" i="18"/>
  <c r="O88" i="18"/>
  <c r="L88" i="18"/>
  <c r="K88" i="18"/>
  <c r="J88" i="18"/>
  <c r="I88" i="18"/>
  <c r="G88" i="18"/>
  <c r="F88" i="18"/>
  <c r="O87" i="18"/>
  <c r="L87" i="18"/>
  <c r="K87" i="18"/>
  <c r="J87" i="18"/>
  <c r="I87" i="18"/>
  <c r="G87" i="18"/>
  <c r="F87" i="18"/>
  <c r="O86" i="18"/>
  <c r="L86" i="18"/>
  <c r="K86" i="18"/>
  <c r="J86" i="18"/>
  <c r="I86" i="18"/>
  <c r="G86" i="18"/>
  <c r="F86" i="18"/>
  <c r="O85" i="18"/>
  <c r="L85" i="18"/>
  <c r="K85" i="18"/>
  <c r="P93" i="1" s="1"/>
  <c r="J85" i="18"/>
  <c r="O93" i="1" s="1"/>
  <c r="I85" i="18"/>
  <c r="N93" i="1" s="1"/>
  <c r="G85" i="18"/>
  <c r="M93" i="1" s="1"/>
  <c r="F85" i="18"/>
  <c r="O84" i="18"/>
  <c r="L84" i="18"/>
  <c r="K84" i="18"/>
  <c r="J84" i="18"/>
  <c r="I84" i="18"/>
  <c r="G84" i="18"/>
  <c r="F84" i="18"/>
  <c r="O83" i="18"/>
  <c r="L83" i="18"/>
  <c r="K83" i="18"/>
  <c r="J83" i="18"/>
  <c r="I83" i="18"/>
  <c r="G83" i="18"/>
  <c r="F83" i="18"/>
  <c r="O82" i="18"/>
  <c r="L82" i="18"/>
  <c r="K82" i="18"/>
  <c r="J82" i="18"/>
  <c r="I82" i="18"/>
  <c r="G82" i="18"/>
  <c r="F82" i="18"/>
  <c r="H82" i="18" s="1"/>
  <c r="O81" i="18"/>
  <c r="L81" i="18"/>
  <c r="K81" i="18"/>
  <c r="P89" i="1" s="1"/>
  <c r="J81" i="18"/>
  <c r="O89" i="1" s="1"/>
  <c r="I81" i="18"/>
  <c r="G81" i="18"/>
  <c r="M89" i="1" s="1"/>
  <c r="F81" i="18"/>
  <c r="O80" i="18"/>
  <c r="L80" i="18"/>
  <c r="K80" i="18"/>
  <c r="J80" i="18"/>
  <c r="I80" i="18"/>
  <c r="G80" i="18"/>
  <c r="F80" i="18"/>
  <c r="O79" i="18"/>
  <c r="L79" i="18"/>
  <c r="K79" i="18"/>
  <c r="P85" i="1" s="1"/>
  <c r="J79" i="18"/>
  <c r="O85" i="1" s="1"/>
  <c r="I79" i="18"/>
  <c r="N85" i="1" s="1"/>
  <c r="G79" i="18"/>
  <c r="F79" i="18"/>
  <c r="L85" i="1" s="1"/>
  <c r="O78" i="18"/>
  <c r="L78" i="18"/>
  <c r="K78" i="18"/>
  <c r="J78" i="18"/>
  <c r="I78" i="18"/>
  <c r="G78" i="18"/>
  <c r="F78" i="18"/>
  <c r="O77" i="18"/>
  <c r="L77" i="18"/>
  <c r="K77" i="18"/>
  <c r="J77" i="18"/>
  <c r="I77" i="18"/>
  <c r="G77" i="18"/>
  <c r="F77" i="18"/>
  <c r="O76" i="18"/>
  <c r="L76" i="18"/>
  <c r="K76" i="18"/>
  <c r="J76" i="18"/>
  <c r="I76" i="18"/>
  <c r="G76" i="18"/>
  <c r="F76" i="18"/>
  <c r="O75" i="18"/>
  <c r="L75" i="18"/>
  <c r="K75" i="18"/>
  <c r="P81" i="1" s="1"/>
  <c r="J75" i="18"/>
  <c r="O81" i="1" s="1"/>
  <c r="I75" i="18"/>
  <c r="N81" i="1" s="1"/>
  <c r="G75" i="18"/>
  <c r="F75" i="18"/>
  <c r="L81" i="1" s="1"/>
  <c r="O74" i="18"/>
  <c r="L74" i="18"/>
  <c r="K74" i="18"/>
  <c r="P77" i="1" s="1"/>
  <c r="J74" i="18"/>
  <c r="O77" i="1" s="1"/>
  <c r="I74" i="18"/>
  <c r="G74" i="18"/>
  <c r="M77" i="1" s="1"/>
  <c r="F74" i="18"/>
  <c r="O73" i="18"/>
  <c r="L73" i="18"/>
  <c r="K73" i="18"/>
  <c r="J73" i="18"/>
  <c r="I73" i="18"/>
  <c r="G73" i="18"/>
  <c r="F73" i="18"/>
  <c r="O72" i="18"/>
  <c r="L72" i="18"/>
  <c r="K72" i="18"/>
  <c r="J72" i="18"/>
  <c r="I72" i="18"/>
  <c r="G72" i="18"/>
  <c r="F72" i="18"/>
  <c r="O71" i="18"/>
  <c r="L71" i="18"/>
  <c r="K71" i="18"/>
  <c r="J71" i="18"/>
  <c r="I71" i="18"/>
  <c r="G71" i="18"/>
  <c r="F71" i="18"/>
  <c r="O70" i="18"/>
  <c r="L70" i="18"/>
  <c r="K70" i="18"/>
  <c r="J70" i="18"/>
  <c r="I70" i="18"/>
  <c r="G70" i="18"/>
  <c r="F70" i="18"/>
  <c r="H70" i="18" s="1"/>
  <c r="O69" i="18"/>
  <c r="L69" i="18"/>
  <c r="K69" i="18"/>
  <c r="J69" i="18"/>
  <c r="I69" i="18"/>
  <c r="G69" i="18"/>
  <c r="F69" i="18"/>
  <c r="O68" i="18"/>
  <c r="L68" i="18"/>
  <c r="K68" i="18"/>
  <c r="J68" i="18"/>
  <c r="I68" i="18"/>
  <c r="G68" i="18"/>
  <c r="F68" i="18"/>
  <c r="O67" i="18"/>
  <c r="L67" i="18"/>
  <c r="K67" i="18"/>
  <c r="J67" i="18"/>
  <c r="I67" i="18"/>
  <c r="G67" i="18"/>
  <c r="F67" i="18"/>
  <c r="O66" i="18"/>
  <c r="L66" i="18"/>
  <c r="K66" i="18"/>
  <c r="J66" i="18"/>
  <c r="I66" i="18"/>
  <c r="G66" i="18"/>
  <c r="F66" i="18"/>
  <c r="H66" i="18" s="1"/>
  <c r="O65" i="18"/>
  <c r="L65" i="18"/>
  <c r="K65" i="18"/>
  <c r="J65" i="18"/>
  <c r="I65" i="18"/>
  <c r="G65" i="18"/>
  <c r="F65" i="18"/>
  <c r="O64" i="18"/>
  <c r="L64" i="18"/>
  <c r="K64" i="18"/>
  <c r="J64" i="18"/>
  <c r="I64" i="18"/>
  <c r="G64" i="18"/>
  <c r="F64" i="18"/>
  <c r="O63" i="18"/>
  <c r="L63" i="18"/>
  <c r="K63" i="18"/>
  <c r="J63" i="18"/>
  <c r="I63" i="18"/>
  <c r="G63" i="18"/>
  <c r="F63" i="18"/>
  <c r="O62" i="18"/>
  <c r="L62" i="18"/>
  <c r="K62" i="18"/>
  <c r="P73" i="1" s="1"/>
  <c r="J62" i="18"/>
  <c r="O73" i="1" s="1"/>
  <c r="I62" i="18"/>
  <c r="N73" i="1" s="1"/>
  <c r="G62" i="18"/>
  <c r="M73" i="1" s="1"/>
  <c r="F62" i="18"/>
  <c r="L73" i="1" s="1"/>
  <c r="O61" i="18"/>
  <c r="L61" i="18"/>
  <c r="K61" i="18"/>
  <c r="J61" i="18"/>
  <c r="I61" i="18"/>
  <c r="G61" i="18"/>
  <c r="F61" i="18"/>
  <c r="O60" i="18"/>
  <c r="L60" i="18"/>
  <c r="K60" i="18"/>
  <c r="J60" i="18"/>
  <c r="I60" i="18"/>
  <c r="G60" i="18"/>
  <c r="F60" i="18"/>
  <c r="O59" i="18"/>
  <c r="L59" i="18"/>
  <c r="K59" i="18"/>
  <c r="J59" i="18"/>
  <c r="I59" i="18"/>
  <c r="G59" i="18"/>
  <c r="F59" i="18"/>
  <c r="O58" i="18"/>
  <c r="L58" i="18"/>
  <c r="K58" i="18"/>
  <c r="J58" i="18"/>
  <c r="I58" i="18"/>
  <c r="G58" i="18"/>
  <c r="F58" i="18"/>
  <c r="O57" i="18"/>
  <c r="L57" i="18"/>
  <c r="K57" i="18"/>
  <c r="J57" i="18"/>
  <c r="I57" i="18"/>
  <c r="G57" i="18"/>
  <c r="F57" i="18"/>
  <c r="O56" i="18"/>
  <c r="L56" i="18"/>
  <c r="K56" i="18"/>
  <c r="J56" i="18"/>
  <c r="I56" i="18"/>
  <c r="G56" i="18"/>
  <c r="F56" i="18"/>
  <c r="O55" i="18"/>
  <c r="L55" i="18"/>
  <c r="K55" i="18"/>
  <c r="J55" i="18"/>
  <c r="I55" i="18"/>
  <c r="G55" i="18"/>
  <c r="F55" i="18"/>
  <c r="O54" i="18"/>
  <c r="L54" i="18"/>
  <c r="K54" i="18"/>
  <c r="J54" i="18"/>
  <c r="I54" i="18"/>
  <c r="G54" i="18"/>
  <c r="F54" i="18"/>
  <c r="H54" i="18" s="1"/>
  <c r="O53" i="18"/>
  <c r="L53" i="18"/>
  <c r="K53" i="18"/>
  <c r="P69" i="1" s="1"/>
  <c r="J53" i="18"/>
  <c r="O69" i="1" s="1"/>
  <c r="I53" i="18"/>
  <c r="G53" i="18"/>
  <c r="M69" i="1" s="1"/>
  <c r="F53" i="18"/>
  <c r="O52" i="18"/>
  <c r="L52" i="18"/>
  <c r="K52" i="18"/>
  <c r="P65" i="1" s="1"/>
  <c r="J52" i="18"/>
  <c r="O65" i="1" s="1"/>
  <c r="I52" i="18"/>
  <c r="N65" i="1" s="1"/>
  <c r="G52" i="18"/>
  <c r="M65" i="1" s="1"/>
  <c r="F52" i="18"/>
  <c r="L65" i="1" s="1"/>
  <c r="O51" i="18"/>
  <c r="L51" i="18"/>
  <c r="K51" i="18"/>
  <c r="J51" i="18"/>
  <c r="I51" i="18"/>
  <c r="G51" i="18"/>
  <c r="F51" i="18"/>
  <c r="O50" i="18"/>
  <c r="L50" i="18"/>
  <c r="K50" i="18"/>
  <c r="J50" i="18"/>
  <c r="I50" i="18"/>
  <c r="G50" i="18"/>
  <c r="F50" i="18"/>
  <c r="O49" i="18"/>
  <c r="M49" i="18"/>
  <c r="L49" i="18"/>
  <c r="K49" i="18"/>
  <c r="P61" i="1" s="1"/>
  <c r="J49" i="18"/>
  <c r="O61" i="1" s="1"/>
  <c r="I49" i="18"/>
  <c r="G49" i="18"/>
  <c r="M61" i="1" s="1"/>
  <c r="F49" i="18"/>
  <c r="O48" i="18"/>
  <c r="L48" i="18"/>
  <c r="K48" i="18"/>
  <c r="J48" i="18"/>
  <c r="I48" i="18"/>
  <c r="G48" i="18"/>
  <c r="F48" i="18"/>
  <c r="O47" i="18"/>
  <c r="L47" i="18"/>
  <c r="K47" i="18"/>
  <c r="P57" i="1" s="1"/>
  <c r="J47" i="18"/>
  <c r="O57" i="1" s="1"/>
  <c r="I47" i="18"/>
  <c r="N57" i="1" s="1"/>
  <c r="G47" i="18"/>
  <c r="M57" i="1" s="1"/>
  <c r="F47" i="18"/>
  <c r="O46" i="18"/>
  <c r="L46" i="18"/>
  <c r="K46" i="18"/>
  <c r="J46" i="18"/>
  <c r="I46" i="18"/>
  <c r="G46" i="18"/>
  <c r="F46" i="18"/>
  <c r="O45" i="18"/>
  <c r="L45" i="18"/>
  <c r="K45" i="18"/>
  <c r="J45" i="18"/>
  <c r="I45" i="18"/>
  <c r="G45" i="18"/>
  <c r="F45" i="18"/>
  <c r="O44" i="18"/>
  <c r="L44" i="18"/>
  <c r="K44" i="18"/>
  <c r="J44" i="18"/>
  <c r="I44" i="18"/>
  <c r="G44" i="18"/>
  <c r="F44" i="18"/>
  <c r="O43" i="18"/>
  <c r="L43" i="18"/>
  <c r="K43" i="18"/>
  <c r="P53" i="1" s="1"/>
  <c r="J43" i="18"/>
  <c r="O53" i="1" s="1"/>
  <c r="I43" i="18"/>
  <c r="N53" i="1" s="1"/>
  <c r="G43" i="18"/>
  <c r="F43" i="18"/>
  <c r="L53" i="1" s="1"/>
  <c r="O42" i="18"/>
  <c r="L42" i="18"/>
  <c r="K42" i="18"/>
  <c r="P49" i="1" s="1"/>
  <c r="J42" i="18"/>
  <c r="O49" i="1" s="1"/>
  <c r="I42" i="18"/>
  <c r="G42" i="18"/>
  <c r="M49" i="1" s="1"/>
  <c r="F42" i="18"/>
  <c r="O41" i="18"/>
  <c r="L41" i="18"/>
  <c r="K41" i="18"/>
  <c r="J41" i="18"/>
  <c r="I41" i="18"/>
  <c r="G41" i="18"/>
  <c r="F41" i="18"/>
  <c r="O40" i="18"/>
  <c r="L40" i="18"/>
  <c r="K40" i="18"/>
  <c r="J40" i="18"/>
  <c r="I40" i="18"/>
  <c r="G40" i="18"/>
  <c r="F40" i="18"/>
  <c r="O39" i="18"/>
  <c r="L39" i="18"/>
  <c r="K39" i="18"/>
  <c r="J39" i="18"/>
  <c r="I39" i="18"/>
  <c r="G39" i="18"/>
  <c r="F39" i="18"/>
  <c r="O38" i="18"/>
  <c r="L38" i="18"/>
  <c r="K38" i="18"/>
  <c r="P45" i="1" s="1"/>
  <c r="J38" i="18"/>
  <c r="O45" i="1" s="1"/>
  <c r="I38" i="18"/>
  <c r="N45" i="1" s="1"/>
  <c r="G38" i="18"/>
  <c r="M45" i="1" s="1"/>
  <c r="F38" i="18"/>
  <c r="O37" i="18"/>
  <c r="L37" i="18"/>
  <c r="K37" i="18"/>
  <c r="J37" i="18"/>
  <c r="I37" i="18"/>
  <c r="G37" i="18"/>
  <c r="F37" i="18"/>
  <c r="H37" i="18" s="1"/>
  <c r="O36" i="18"/>
  <c r="L36" i="18"/>
  <c r="K36" i="18"/>
  <c r="J36" i="18"/>
  <c r="I36" i="18"/>
  <c r="G36" i="18"/>
  <c r="F36" i="18"/>
  <c r="O35" i="18"/>
  <c r="L35" i="18"/>
  <c r="K35" i="18"/>
  <c r="P41" i="1" s="1"/>
  <c r="J35" i="18"/>
  <c r="O41" i="1" s="1"/>
  <c r="I35" i="18"/>
  <c r="N41" i="1" s="1"/>
  <c r="G35" i="18"/>
  <c r="M41" i="1" s="1"/>
  <c r="F35" i="18"/>
  <c r="L41" i="1" s="1"/>
  <c r="O34" i="18"/>
  <c r="L34" i="18"/>
  <c r="K34" i="18"/>
  <c r="J34" i="18"/>
  <c r="I34" i="18"/>
  <c r="G34" i="18"/>
  <c r="F34" i="18"/>
  <c r="O33" i="18"/>
  <c r="L33" i="18"/>
  <c r="K33" i="18"/>
  <c r="J33" i="18"/>
  <c r="I33" i="18"/>
  <c r="G33" i="18"/>
  <c r="F33" i="18"/>
  <c r="H33" i="18" s="1"/>
  <c r="O32" i="18"/>
  <c r="L32" i="18"/>
  <c r="K32" i="18"/>
  <c r="J32" i="18"/>
  <c r="I32" i="18"/>
  <c r="G32" i="18"/>
  <c r="F32" i="18"/>
  <c r="O31" i="18"/>
  <c r="L31" i="18"/>
  <c r="K31" i="18"/>
  <c r="P37" i="1" s="1"/>
  <c r="J31" i="18"/>
  <c r="O37" i="1" s="1"/>
  <c r="I31" i="18"/>
  <c r="N37" i="1" s="1"/>
  <c r="G31" i="18"/>
  <c r="F31" i="18"/>
  <c r="L37" i="1" s="1"/>
  <c r="O30" i="18"/>
  <c r="L30" i="18"/>
  <c r="K30" i="18"/>
  <c r="J30" i="18"/>
  <c r="I30" i="18"/>
  <c r="G30" i="18"/>
  <c r="F30" i="18"/>
  <c r="O29" i="18"/>
  <c r="L29" i="18"/>
  <c r="K29" i="18"/>
  <c r="P33" i="1" s="1"/>
  <c r="J29" i="18"/>
  <c r="I29" i="18"/>
  <c r="N33" i="1" s="1"/>
  <c r="G29" i="18"/>
  <c r="F29" i="18"/>
  <c r="O28" i="18"/>
  <c r="L28" i="18"/>
  <c r="K28" i="18"/>
  <c r="J28" i="18"/>
  <c r="I28" i="18"/>
  <c r="G28" i="18"/>
  <c r="F28" i="18"/>
  <c r="O27" i="18"/>
  <c r="L27" i="18"/>
  <c r="K27" i="18"/>
  <c r="P29" i="1" s="1"/>
  <c r="J27" i="18"/>
  <c r="O29" i="1" s="1"/>
  <c r="I27" i="18"/>
  <c r="N29" i="1" s="1"/>
  <c r="G27" i="18"/>
  <c r="F27" i="18"/>
  <c r="L29" i="1" s="1"/>
  <c r="O26" i="18"/>
  <c r="L26" i="18"/>
  <c r="K26" i="18"/>
  <c r="J26" i="18"/>
  <c r="I26" i="18"/>
  <c r="G26" i="18"/>
  <c r="F26" i="18"/>
  <c r="O25" i="18"/>
  <c r="L25" i="18"/>
  <c r="K25" i="18"/>
  <c r="J25" i="18"/>
  <c r="I25" i="18"/>
  <c r="G25" i="18"/>
  <c r="F25" i="18"/>
  <c r="O24" i="18"/>
  <c r="L24" i="18"/>
  <c r="K24" i="18"/>
  <c r="J24" i="18"/>
  <c r="I24" i="18"/>
  <c r="G24" i="18"/>
  <c r="F24" i="18"/>
  <c r="O23" i="18"/>
  <c r="L23" i="18"/>
  <c r="K23" i="18"/>
  <c r="J23" i="18"/>
  <c r="I23" i="18"/>
  <c r="G23" i="18"/>
  <c r="F23" i="18"/>
  <c r="O22" i="18"/>
  <c r="L22" i="18"/>
  <c r="K22" i="18"/>
  <c r="P25" i="1" s="1"/>
  <c r="J22" i="18"/>
  <c r="O25" i="1" s="1"/>
  <c r="I22" i="18"/>
  <c r="G22" i="18"/>
  <c r="M25" i="1" s="1"/>
  <c r="F22" i="18"/>
  <c r="L25" i="1" s="1"/>
  <c r="O21" i="18"/>
  <c r="L21" i="18"/>
  <c r="K21" i="18"/>
  <c r="J21" i="18"/>
  <c r="I21" i="18"/>
  <c r="G21" i="18"/>
  <c r="F21" i="18"/>
  <c r="O20" i="18"/>
  <c r="L20" i="18"/>
  <c r="K20" i="18"/>
  <c r="J20" i="18"/>
  <c r="I20" i="18"/>
  <c r="G20" i="18"/>
  <c r="F20" i="18"/>
  <c r="O19" i="18"/>
  <c r="L19" i="18"/>
  <c r="K19" i="18"/>
  <c r="J19" i="18"/>
  <c r="I19" i="18"/>
  <c r="G19" i="18"/>
  <c r="F19" i="18"/>
  <c r="O18" i="18"/>
  <c r="L18" i="18"/>
  <c r="K18" i="18"/>
  <c r="J18" i="18"/>
  <c r="I18" i="18"/>
  <c r="G18" i="18"/>
  <c r="F18" i="18"/>
  <c r="O17" i="18"/>
  <c r="L17" i="18"/>
  <c r="K17" i="18"/>
  <c r="J17" i="18"/>
  <c r="I17" i="18"/>
  <c r="G17" i="18"/>
  <c r="F17" i="18"/>
  <c r="H17" i="18" s="1"/>
  <c r="O16" i="18"/>
  <c r="L16" i="18"/>
  <c r="K16" i="18"/>
  <c r="J16" i="18"/>
  <c r="I16" i="18"/>
  <c r="G16" i="18"/>
  <c r="F16" i="18"/>
  <c r="O15" i="18"/>
  <c r="L15" i="18"/>
  <c r="K15" i="18"/>
  <c r="P21" i="1" s="1"/>
  <c r="J15" i="18"/>
  <c r="O21" i="1" s="1"/>
  <c r="I15" i="18"/>
  <c r="G15" i="18"/>
  <c r="F15" i="18"/>
  <c r="L21" i="1" s="1"/>
  <c r="O14" i="18"/>
  <c r="L14" i="18"/>
  <c r="K14" i="18"/>
  <c r="P17" i="1" s="1"/>
  <c r="J14" i="18"/>
  <c r="O17" i="1" s="1"/>
  <c r="I14" i="18"/>
  <c r="G14" i="18"/>
  <c r="M17" i="1" s="1"/>
  <c r="F14" i="18"/>
  <c r="L17" i="1" s="1"/>
  <c r="O13" i="18"/>
  <c r="L13" i="18"/>
  <c r="K13" i="18"/>
  <c r="J13" i="18"/>
  <c r="I13" i="18"/>
  <c r="G13" i="18"/>
  <c r="F13" i="18"/>
  <c r="O12" i="18"/>
  <c r="L12" i="18"/>
  <c r="K12" i="18"/>
  <c r="J12" i="18"/>
  <c r="I12" i="18"/>
  <c r="G12" i="18"/>
  <c r="F12" i="18"/>
  <c r="O11" i="18"/>
  <c r="L11" i="18"/>
  <c r="K11" i="18"/>
  <c r="P9" i="1" s="1"/>
  <c r="J11" i="18"/>
  <c r="O9" i="1" s="1"/>
  <c r="I11" i="18"/>
  <c r="N9" i="1" s="1"/>
  <c r="G11" i="18"/>
  <c r="F11" i="18"/>
  <c r="L9" i="1" s="1"/>
  <c r="O10" i="18"/>
  <c r="L10" i="18"/>
  <c r="K10" i="18"/>
  <c r="J10" i="18"/>
  <c r="I10" i="18"/>
  <c r="G10" i="18"/>
  <c r="F10" i="18"/>
  <c r="O9" i="18"/>
  <c r="L9" i="18"/>
  <c r="K9" i="18"/>
  <c r="P5" i="1" s="1"/>
  <c r="J9" i="18"/>
  <c r="O5" i="1" s="1"/>
  <c r="I9" i="18"/>
  <c r="N5" i="1" s="1"/>
  <c r="G9" i="18"/>
  <c r="M5" i="1" s="1"/>
  <c r="F9" i="18"/>
  <c r="E1" i="18"/>
  <c r="P47" i="18" l="1"/>
  <c r="R57" i="1" s="1"/>
  <c r="P76" i="18"/>
  <c r="H23" i="18"/>
  <c r="H13" i="18"/>
  <c r="N13" i="18" s="1"/>
  <c r="H71" i="18"/>
  <c r="H78" i="18"/>
  <c r="P10" i="18"/>
  <c r="P96" i="18"/>
  <c r="R105" i="1" s="1"/>
  <c r="P29" i="18"/>
  <c r="R33" i="1" s="1"/>
  <c r="P50" i="18"/>
  <c r="N154" i="18"/>
  <c r="R154" i="18" s="1"/>
  <c r="P118" i="18"/>
  <c r="R121" i="1" s="1"/>
  <c r="P134" i="18"/>
  <c r="P142" i="18"/>
  <c r="P79" i="18"/>
  <c r="R85" i="1" s="1"/>
  <c r="H110" i="18"/>
  <c r="N110" i="18" s="1"/>
  <c r="R110" i="18" s="1"/>
  <c r="P143" i="18"/>
  <c r="P151" i="18"/>
  <c r="P42" i="18"/>
  <c r="R49" i="1" s="1"/>
  <c r="P13" i="18"/>
  <c r="N17" i="18"/>
  <c r="P17" i="18"/>
  <c r="N23" i="18"/>
  <c r="P25" i="18"/>
  <c r="P41" i="18"/>
  <c r="M102" i="18"/>
  <c r="Q102" i="18" s="1"/>
  <c r="P146" i="18"/>
  <c r="H18" i="18"/>
  <c r="N18" i="18" s="1"/>
  <c r="H26" i="18"/>
  <c r="N26" i="18" s="1"/>
  <c r="H34" i="18"/>
  <c r="N34" i="18" s="1"/>
  <c r="H39" i="18"/>
  <c r="N39" i="18" s="1"/>
  <c r="P85" i="18"/>
  <c r="R93" i="1" s="1"/>
  <c r="P88" i="18"/>
  <c r="P132" i="18"/>
  <c r="H144" i="18"/>
  <c r="N144" i="18" s="1"/>
  <c r="H147" i="18"/>
  <c r="N147" i="18" s="1"/>
  <c r="H151" i="18"/>
  <c r="N151" i="18" s="1"/>
  <c r="H19" i="18"/>
  <c r="N19" i="18" s="1"/>
  <c r="M97" i="18"/>
  <c r="Q97" i="18" s="1"/>
  <c r="P97" i="18"/>
  <c r="M101" i="18"/>
  <c r="Q101" i="18" s="1"/>
  <c r="H104" i="18"/>
  <c r="N104" i="18" s="1"/>
  <c r="P31" i="18"/>
  <c r="R37" i="1" s="1"/>
  <c r="P51" i="18"/>
  <c r="H58" i="18"/>
  <c r="N58" i="18" s="1"/>
  <c r="M26" i="18"/>
  <c r="Q26" i="18" s="1"/>
  <c r="P26" i="18"/>
  <c r="M34" i="18"/>
  <c r="Q34" i="18" s="1"/>
  <c r="P34" i="18"/>
  <c r="P38" i="18"/>
  <c r="R45" i="1" s="1"/>
  <c r="P39" i="18"/>
  <c r="M70" i="18"/>
  <c r="Q70" i="18" s="1"/>
  <c r="P70" i="18"/>
  <c r="P74" i="18"/>
  <c r="R77" i="1" s="1"/>
  <c r="P95" i="18"/>
  <c r="H115" i="18"/>
  <c r="H136" i="18"/>
  <c r="N136" i="18" s="1"/>
  <c r="H139" i="18"/>
  <c r="N139" i="18" s="1"/>
  <c r="P141" i="18"/>
  <c r="P144" i="18"/>
  <c r="P46" i="18"/>
  <c r="P55" i="18"/>
  <c r="P84" i="18"/>
  <c r="P18" i="18"/>
  <c r="H22" i="18"/>
  <c r="N22" i="18" s="1"/>
  <c r="J25" i="1" s="1"/>
  <c r="P33" i="18"/>
  <c r="P37" i="18"/>
  <c r="H46" i="18"/>
  <c r="N46" i="18" s="1"/>
  <c r="M51" i="18"/>
  <c r="Q51" i="18" s="1"/>
  <c r="P69" i="18"/>
  <c r="H84" i="18"/>
  <c r="H88" i="18"/>
  <c r="N88" i="18" s="1"/>
  <c r="R88" i="18" s="1"/>
  <c r="H92" i="18"/>
  <c r="N92" i="18" s="1"/>
  <c r="H97" i="18"/>
  <c r="N97" i="18" s="1"/>
  <c r="M107" i="18"/>
  <c r="Q107" i="18" s="1"/>
  <c r="P107" i="18"/>
  <c r="R117" i="1" s="1"/>
  <c r="H135" i="18"/>
  <c r="H138" i="18"/>
  <c r="N138" i="18" s="1"/>
  <c r="H142" i="18"/>
  <c r="N142" i="18" s="1"/>
  <c r="H143" i="18"/>
  <c r="N143" i="18" s="1"/>
  <c r="R143" i="18" s="1"/>
  <c r="P14" i="18"/>
  <c r="R17" i="1" s="1"/>
  <c r="H21" i="18"/>
  <c r="N21" i="18" s="1"/>
  <c r="H30" i="18"/>
  <c r="N30" i="18" s="1"/>
  <c r="H31" i="18"/>
  <c r="N31" i="18" s="1"/>
  <c r="P32" i="18"/>
  <c r="Q49" i="18"/>
  <c r="M66" i="18"/>
  <c r="Q66" i="18" s="1"/>
  <c r="P66" i="18"/>
  <c r="P71" i="18"/>
  <c r="H73" i="18"/>
  <c r="N73" i="18" s="1"/>
  <c r="P75" i="18"/>
  <c r="R81" i="1" s="1"/>
  <c r="H77" i="18"/>
  <c r="N77" i="18" s="1"/>
  <c r="P78" i="18"/>
  <c r="H89" i="18"/>
  <c r="N89" i="18" s="1"/>
  <c r="P92" i="18"/>
  <c r="H102" i="18"/>
  <c r="N102" i="18" s="1"/>
  <c r="O13" i="1"/>
  <c r="P102" i="18"/>
  <c r="R113" i="1" s="1"/>
  <c r="P106" i="18"/>
  <c r="P135" i="18"/>
  <c r="R137" i="1" s="1"/>
  <c r="P148" i="18"/>
  <c r="P13" i="1"/>
  <c r="N117" i="1"/>
  <c r="M21" i="18"/>
  <c r="Q21" i="18" s="1"/>
  <c r="P21" i="18"/>
  <c r="P22" i="18"/>
  <c r="R25" i="1" s="1"/>
  <c r="H25" i="18"/>
  <c r="N25" i="18" s="1"/>
  <c r="M30" i="18"/>
  <c r="Q30" i="18" s="1"/>
  <c r="P30" i="18"/>
  <c r="H35" i="18"/>
  <c r="N35" i="18" s="1"/>
  <c r="J41" i="1" s="1"/>
  <c r="P36" i="18"/>
  <c r="H41" i="18"/>
  <c r="N41" i="18" s="1"/>
  <c r="H42" i="18"/>
  <c r="N42" i="18" s="1"/>
  <c r="P45" i="18"/>
  <c r="H50" i="18"/>
  <c r="N50" i="18" s="1"/>
  <c r="R50" i="18" s="1"/>
  <c r="P54" i="18"/>
  <c r="H62" i="18"/>
  <c r="N62" i="18" s="1"/>
  <c r="P63" i="18"/>
  <c r="P73" i="18"/>
  <c r="P77" i="18"/>
  <c r="H93" i="18"/>
  <c r="N93" i="18" s="1"/>
  <c r="H120" i="18"/>
  <c r="N120" i="18" s="1"/>
  <c r="P122" i="18"/>
  <c r="H126" i="18"/>
  <c r="N126" i="18" s="1"/>
  <c r="J125" i="1" s="1"/>
  <c r="H127" i="18"/>
  <c r="N127" i="18" s="1"/>
  <c r="J129" i="1" s="1"/>
  <c r="P131" i="18"/>
  <c r="P138" i="18"/>
  <c r="P139" i="18"/>
  <c r="P147" i="18"/>
  <c r="P150" i="18"/>
  <c r="M33" i="1"/>
  <c r="H14" i="18"/>
  <c r="N14" i="18" s="1"/>
  <c r="P35" i="18"/>
  <c r="R41" i="1" s="1"/>
  <c r="M55" i="18"/>
  <c r="Q55" i="18" s="1"/>
  <c r="M59" i="18"/>
  <c r="Q59" i="18" s="1"/>
  <c r="P62" i="18"/>
  <c r="R73" i="1" s="1"/>
  <c r="P82" i="18"/>
  <c r="H103" i="18"/>
  <c r="N103" i="18" s="1"/>
  <c r="P116" i="18"/>
  <c r="P126" i="18"/>
  <c r="R125" i="1" s="1"/>
  <c r="P127" i="18"/>
  <c r="R129" i="1" s="1"/>
  <c r="L13" i="1"/>
  <c r="P11" i="18"/>
  <c r="R9" i="1" s="1"/>
  <c r="M9" i="1"/>
  <c r="M74" i="18"/>
  <c r="Q74" i="18" s="1"/>
  <c r="N77" i="1"/>
  <c r="N113" i="1"/>
  <c r="H10" i="18"/>
  <c r="N10" i="18" s="1"/>
  <c r="R10" i="18" s="1"/>
  <c r="H38" i="18"/>
  <c r="N38" i="18" s="1"/>
  <c r="L45" i="1"/>
  <c r="M47" i="18"/>
  <c r="Q47" i="18" s="1"/>
  <c r="P9" i="18"/>
  <c r="R5" i="1" s="1"/>
  <c r="H15" i="18"/>
  <c r="N15" i="18" s="1"/>
  <c r="M21" i="1"/>
  <c r="M13" i="1"/>
  <c r="P16" i="18"/>
  <c r="M18" i="18"/>
  <c r="Q18" i="18" s="1"/>
  <c r="P27" i="18"/>
  <c r="R29" i="1" s="1"/>
  <c r="M29" i="1"/>
  <c r="O33" i="1"/>
  <c r="M42" i="18"/>
  <c r="Q42" i="18" s="1"/>
  <c r="N49" i="1"/>
  <c r="H45" i="18"/>
  <c r="N45" i="18" s="1"/>
  <c r="M57" i="18"/>
  <c r="Q57" i="18" s="1"/>
  <c r="P59" i="18"/>
  <c r="P65" i="18"/>
  <c r="P67" i="18"/>
  <c r="N71" i="18"/>
  <c r="P72" i="18"/>
  <c r="H74" i="18"/>
  <c r="N74" i="18" s="1"/>
  <c r="L77" i="1"/>
  <c r="P91" i="18"/>
  <c r="M92" i="18"/>
  <c r="Q92" i="18" s="1"/>
  <c r="P105" i="18"/>
  <c r="P111" i="18"/>
  <c r="M115" i="18"/>
  <c r="Q115" i="18" s="1"/>
  <c r="P115" i="18"/>
  <c r="P120" i="18"/>
  <c r="H123" i="18"/>
  <c r="N123" i="18" s="1"/>
  <c r="P124" i="18"/>
  <c r="N128" i="18"/>
  <c r="P130" i="18"/>
  <c r="P137" i="18"/>
  <c r="M139" i="18"/>
  <c r="Q139" i="18" s="1"/>
  <c r="M147" i="18"/>
  <c r="Q147" i="18" s="1"/>
  <c r="M14" i="18"/>
  <c r="Q14" i="18" s="1"/>
  <c r="N17" i="1"/>
  <c r="H49" i="18"/>
  <c r="N49" i="18" s="1"/>
  <c r="L61" i="1"/>
  <c r="M61" i="18"/>
  <c r="Q61" i="18" s="1"/>
  <c r="M135" i="18"/>
  <c r="Q135" i="18" s="1"/>
  <c r="N137" i="1"/>
  <c r="H140" i="18"/>
  <c r="N140" i="18" s="1"/>
  <c r="M141" i="1"/>
  <c r="P20" i="18"/>
  <c r="M22" i="18"/>
  <c r="Q22" i="18" s="1"/>
  <c r="N25" i="1"/>
  <c r="N37" i="18"/>
  <c r="H59" i="18"/>
  <c r="N59" i="18" s="1"/>
  <c r="H67" i="18"/>
  <c r="N67" i="18" s="1"/>
  <c r="R67" i="18" s="1"/>
  <c r="N84" i="18"/>
  <c r="R84" i="18" s="1"/>
  <c r="L93" i="1"/>
  <c r="H85" i="18"/>
  <c r="N85" i="18" s="1"/>
  <c r="L105" i="1"/>
  <c r="H96" i="18"/>
  <c r="N96" i="18" s="1"/>
  <c r="H111" i="18"/>
  <c r="N111" i="18" s="1"/>
  <c r="L121" i="1"/>
  <c r="H118" i="18"/>
  <c r="N118" i="18" s="1"/>
  <c r="M125" i="18"/>
  <c r="Q125" i="18" s="1"/>
  <c r="M126" i="18"/>
  <c r="Q126" i="18" s="1"/>
  <c r="N125" i="1"/>
  <c r="H131" i="18"/>
  <c r="N131" i="18" s="1"/>
  <c r="R131" i="18" s="1"/>
  <c r="P140" i="18"/>
  <c r="R141" i="1" s="1"/>
  <c r="L49" i="1"/>
  <c r="L57" i="1"/>
  <c r="N21" i="1"/>
  <c r="N13" i="1"/>
  <c r="P15" i="18"/>
  <c r="H29" i="18"/>
  <c r="N29" i="18" s="1"/>
  <c r="L33" i="1"/>
  <c r="M38" i="18"/>
  <c r="Q38" i="18" s="1"/>
  <c r="H53" i="18"/>
  <c r="N53" i="18" s="1"/>
  <c r="L69" i="1"/>
  <c r="H55" i="18"/>
  <c r="N55" i="18" s="1"/>
  <c r="P58" i="18"/>
  <c r="H63" i="18"/>
  <c r="N63" i="18" s="1"/>
  <c r="H81" i="18"/>
  <c r="N81" i="18" s="1"/>
  <c r="L89" i="1"/>
  <c r="H83" i="18"/>
  <c r="N83" i="18" s="1"/>
  <c r="M103" i="18"/>
  <c r="Q103" i="18" s="1"/>
  <c r="P103" i="18"/>
  <c r="R103" i="18" s="1"/>
  <c r="P110" i="18"/>
  <c r="H112" i="18"/>
  <c r="N112" i="18" s="1"/>
  <c r="P114" i="18"/>
  <c r="P136" i="18"/>
  <c r="L97" i="1"/>
  <c r="M10" i="18"/>
  <c r="Q10" i="18" s="1"/>
  <c r="P19" i="18"/>
  <c r="P23" i="18"/>
  <c r="M31" i="18"/>
  <c r="Q31" i="18" s="1"/>
  <c r="M35" i="18"/>
  <c r="Q35" i="18" s="1"/>
  <c r="H47" i="18"/>
  <c r="N47" i="18" s="1"/>
  <c r="H51" i="18"/>
  <c r="N51" i="18" s="1"/>
  <c r="P53" i="18"/>
  <c r="R69" i="1" s="1"/>
  <c r="M54" i="18"/>
  <c r="Q54" i="18" s="1"/>
  <c r="P56" i="18"/>
  <c r="P57" i="18"/>
  <c r="M58" i="18"/>
  <c r="Q58" i="18" s="1"/>
  <c r="P60" i="18"/>
  <c r="P61" i="18"/>
  <c r="M62" i="18"/>
  <c r="Q62" i="18" s="1"/>
  <c r="P64" i="18"/>
  <c r="P68" i="18"/>
  <c r="H79" i="18"/>
  <c r="N79" i="18" s="1"/>
  <c r="N89" i="1"/>
  <c r="P81" i="18"/>
  <c r="R89" i="1" s="1"/>
  <c r="M82" i="18"/>
  <c r="Q82" i="18" s="1"/>
  <c r="M83" i="18"/>
  <c r="Q83" i="18" s="1"/>
  <c r="P87" i="18"/>
  <c r="P93" i="18"/>
  <c r="R93" i="18" s="1"/>
  <c r="P104" i="18"/>
  <c r="M109" i="18"/>
  <c r="Q109" i="18" s="1"/>
  <c r="M110" i="18"/>
  <c r="Q110" i="18" s="1"/>
  <c r="P113" i="18"/>
  <c r="M123" i="18"/>
  <c r="Q123" i="18" s="1"/>
  <c r="P123" i="18"/>
  <c r="M131" i="18"/>
  <c r="Q131" i="18" s="1"/>
  <c r="M37" i="1"/>
  <c r="M85" i="1"/>
  <c r="M9" i="18"/>
  <c r="Q9" i="18" s="1"/>
  <c r="M15" i="18"/>
  <c r="Q15" i="18" s="1"/>
  <c r="M19" i="18"/>
  <c r="Q19" i="18" s="1"/>
  <c r="N33" i="18"/>
  <c r="M37" i="18"/>
  <c r="Q37" i="18" s="1"/>
  <c r="P43" i="18"/>
  <c r="R53" i="1" s="1"/>
  <c r="M46" i="18"/>
  <c r="Q46" i="18" s="1"/>
  <c r="P48" i="18"/>
  <c r="P49" i="18"/>
  <c r="R61" i="1" s="1"/>
  <c r="M50" i="18"/>
  <c r="Q50" i="18" s="1"/>
  <c r="P52" i="18"/>
  <c r="R65" i="1" s="1"/>
  <c r="H57" i="18"/>
  <c r="N57" i="18" s="1"/>
  <c r="H61" i="18"/>
  <c r="N61" i="18" s="1"/>
  <c r="H65" i="18"/>
  <c r="N65" i="18" s="1"/>
  <c r="H69" i="18"/>
  <c r="N69" i="18" s="1"/>
  <c r="H75" i="18"/>
  <c r="N75" i="18" s="1"/>
  <c r="M81" i="1"/>
  <c r="M78" i="18"/>
  <c r="Q78" i="18" s="1"/>
  <c r="P80" i="18"/>
  <c r="M84" i="18"/>
  <c r="Q84" i="18" s="1"/>
  <c r="P89" i="18"/>
  <c r="R97" i="1" s="1"/>
  <c r="P99" i="18"/>
  <c r="R109" i="1" s="1"/>
  <c r="H107" i="18"/>
  <c r="N107" i="18" s="1"/>
  <c r="M117" i="1"/>
  <c r="P112" i="18"/>
  <c r="M117" i="18"/>
  <c r="Q117" i="18" s="1"/>
  <c r="M118" i="18"/>
  <c r="Q118" i="18" s="1"/>
  <c r="N121" i="1"/>
  <c r="P121" i="18"/>
  <c r="P128" i="18"/>
  <c r="M136" i="18"/>
  <c r="Q136" i="18" s="1"/>
  <c r="M140" i="18"/>
  <c r="Q140" i="18" s="1"/>
  <c r="L141" i="1"/>
  <c r="H148" i="18"/>
  <c r="N148" i="18" s="1"/>
  <c r="M151" i="18"/>
  <c r="Q151" i="18" s="1"/>
  <c r="L5" i="1"/>
  <c r="M53" i="1"/>
  <c r="N61" i="1"/>
  <c r="N69" i="1"/>
  <c r="M17" i="18"/>
  <c r="Q17" i="18" s="1"/>
  <c r="M28" i="18"/>
  <c r="Q28" i="18" s="1"/>
  <c r="H28" i="18"/>
  <c r="N28" i="18" s="1"/>
  <c r="M33" i="18"/>
  <c r="Q33" i="18" s="1"/>
  <c r="M44" i="18"/>
  <c r="Q44" i="18" s="1"/>
  <c r="H44" i="18"/>
  <c r="N44" i="18" s="1"/>
  <c r="M53" i="18"/>
  <c r="Q53" i="18" s="1"/>
  <c r="M65" i="18"/>
  <c r="Q65" i="18" s="1"/>
  <c r="M69" i="18"/>
  <c r="Q69" i="18" s="1"/>
  <c r="M73" i="18"/>
  <c r="Q73" i="18" s="1"/>
  <c r="M77" i="18"/>
  <c r="Q77" i="18" s="1"/>
  <c r="M81" i="18"/>
  <c r="Q81" i="18" s="1"/>
  <c r="M100" i="18"/>
  <c r="Q100" i="18" s="1"/>
  <c r="H100" i="18"/>
  <c r="N100" i="18" s="1"/>
  <c r="H105" i="18"/>
  <c r="N105" i="18" s="1"/>
  <c r="M105" i="18"/>
  <c r="Q105" i="18" s="1"/>
  <c r="M114" i="18"/>
  <c r="Q114" i="18" s="1"/>
  <c r="H114" i="18"/>
  <c r="N114" i="18" s="1"/>
  <c r="H130" i="18"/>
  <c r="N130" i="18" s="1"/>
  <c r="M130" i="18"/>
  <c r="Q130" i="18" s="1"/>
  <c r="M16" i="18"/>
  <c r="Q16" i="18" s="1"/>
  <c r="H16" i="18"/>
  <c r="N16" i="18" s="1"/>
  <c r="H27" i="18"/>
  <c r="N27" i="18" s="1"/>
  <c r="M32" i="18"/>
  <c r="Q32" i="18" s="1"/>
  <c r="H32" i="18"/>
  <c r="N32" i="18" s="1"/>
  <c r="M52" i="18"/>
  <c r="Q52" i="18" s="1"/>
  <c r="H52" i="18"/>
  <c r="N52" i="18" s="1"/>
  <c r="M68" i="18"/>
  <c r="Q68" i="18" s="1"/>
  <c r="H68" i="18"/>
  <c r="N68" i="18" s="1"/>
  <c r="M72" i="18"/>
  <c r="Q72" i="18" s="1"/>
  <c r="H72" i="18"/>
  <c r="N72" i="18" s="1"/>
  <c r="M80" i="18"/>
  <c r="Q80" i="18" s="1"/>
  <c r="H80" i="18"/>
  <c r="N80" i="18" s="1"/>
  <c r="H91" i="18"/>
  <c r="N91" i="18" s="1"/>
  <c r="M91" i="18"/>
  <c r="Q91" i="18" s="1"/>
  <c r="H99" i="18"/>
  <c r="N99" i="18" s="1"/>
  <c r="M99" i="18"/>
  <c r="Q99" i="18" s="1"/>
  <c r="P108" i="18"/>
  <c r="H113" i="18"/>
  <c r="N113" i="18" s="1"/>
  <c r="M113" i="18"/>
  <c r="Q113" i="18" s="1"/>
  <c r="P119" i="18"/>
  <c r="H119" i="18"/>
  <c r="N119" i="18" s="1"/>
  <c r="I156" i="18"/>
  <c r="M20" i="18"/>
  <c r="Q20" i="18" s="1"/>
  <c r="H20" i="18"/>
  <c r="N20" i="18" s="1"/>
  <c r="M23" i="18"/>
  <c r="Q23" i="18" s="1"/>
  <c r="P24" i="18"/>
  <c r="M25" i="18"/>
  <c r="Q25" i="18" s="1"/>
  <c r="M36" i="18"/>
  <c r="Q36" i="18" s="1"/>
  <c r="H36" i="18"/>
  <c r="N36" i="18" s="1"/>
  <c r="M39" i="18"/>
  <c r="Q39" i="18" s="1"/>
  <c r="P40" i="18"/>
  <c r="M41" i="18"/>
  <c r="Q41" i="18" s="1"/>
  <c r="M88" i="18"/>
  <c r="Q88" i="18" s="1"/>
  <c r="M96" i="18"/>
  <c r="Q96" i="18" s="1"/>
  <c r="P100" i="18"/>
  <c r="F156" i="18"/>
  <c r="H9" i="18"/>
  <c r="M12" i="18"/>
  <c r="Q12" i="18" s="1"/>
  <c r="H12" i="18"/>
  <c r="N12" i="18" s="1"/>
  <c r="L156" i="18"/>
  <c r="H11" i="18"/>
  <c r="N11" i="18" s="1"/>
  <c r="H43" i="18"/>
  <c r="N43" i="18" s="1"/>
  <c r="M48" i="18"/>
  <c r="Q48" i="18" s="1"/>
  <c r="H48" i="18"/>
  <c r="N48" i="18" s="1"/>
  <c r="M56" i="18"/>
  <c r="Q56" i="18" s="1"/>
  <c r="H56" i="18"/>
  <c r="N56" i="18" s="1"/>
  <c r="M60" i="18"/>
  <c r="Q60" i="18" s="1"/>
  <c r="H60" i="18"/>
  <c r="N60" i="18" s="1"/>
  <c r="M64" i="18"/>
  <c r="Q64" i="18" s="1"/>
  <c r="H64" i="18"/>
  <c r="N64" i="18" s="1"/>
  <c r="M76" i="18"/>
  <c r="Q76" i="18" s="1"/>
  <c r="H76" i="18"/>
  <c r="N76" i="18" s="1"/>
  <c r="R76" i="18" s="1"/>
  <c r="J156" i="18"/>
  <c r="M11" i="18"/>
  <c r="Q11" i="18" s="1"/>
  <c r="P12" i="18"/>
  <c r="M13" i="18"/>
  <c r="Q13" i="18" s="1"/>
  <c r="M24" i="18"/>
  <c r="Q24" i="18" s="1"/>
  <c r="H24" i="18"/>
  <c r="N24" i="18" s="1"/>
  <c r="M27" i="18"/>
  <c r="Q27" i="18" s="1"/>
  <c r="P28" i="18"/>
  <c r="M29" i="18"/>
  <c r="Q29" i="18" s="1"/>
  <c r="M40" i="18"/>
  <c r="Q40" i="18" s="1"/>
  <c r="H40" i="18"/>
  <c r="N40" i="18" s="1"/>
  <c r="M43" i="18"/>
  <c r="Q43" i="18" s="1"/>
  <c r="P44" i="18"/>
  <c r="M45" i="18"/>
  <c r="Q45" i="18" s="1"/>
  <c r="N54" i="18"/>
  <c r="M63" i="18"/>
  <c r="Q63" i="18" s="1"/>
  <c r="N66" i="18"/>
  <c r="M67" i="18"/>
  <c r="Q67" i="18" s="1"/>
  <c r="N70" i="18"/>
  <c r="M71" i="18"/>
  <c r="Q71" i="18" s="1"/>
  <c r="M75" i="18"/>
  <c r="Q75" i="18" s="1"/>
  <c r="N78" i="18"/>
  <c r="M79" i="18"/>
  <c r="Q79" i="18" s="1"/>
  <c r="N82" i="18"/>
  <c r="P83" i="18"/>
  <c r="H87" i="18"/>
  <c r="N87" i="18" s="1"/>
  <c r="M87" i="18"/>
  <c r="Q87" i="18" s="1"/>
  <c r="H95" i="18"/>
  <c r="N95" i="18" s="1"/>
  <c r="M95" i="18"/>
  <c r="Q95" i="18" s="1"/>
  <c r="M106" i="18"/>
  <c r="Q106" i="18" s="1"/>
  <c r="H106" i="18"/>
  <c r="N106" i="18" s="1"/>
  <c r="M138" i="18"/>
  <c r="Q138" i="18" s="1"/>
  <c r="H146" i="18"/>
  <c r="N146" i="18" s="1"/>
  <c r="M146" i="18"/>
  <c r="Q146" i="18" s="1"/>
  <c r="H150" i="18"/>
  <c r="N150" i="18" s="1"/>
  <c r="M150" i="18"/>
  <c r="Q150" i="18" s="1"/>
  <c r="G156" i="18"/>
  <c r="N158" i="18" s="1"/>
  <c r="K156" i="18"/>
  <c r="O156" i="18"/>
  <c r="M85" i="18"/>
  <c r="Q85" i="18" s="1"/>
  <c r="P86" i="18"/>
  <c r="M89" i="18"/>
  <c r="Q89" i="18" s="1"/>
  <c r="P90" i="18"/>
  <c r="R101" i="1" s="1"/>
  <c r="M93" i="18"/>
  <c r="Q93" i="18" s="1"/>
  <c r="P94" i="18"/>
  <c r="P98" i="18"/>
  <c r="M116" i="18"/>
  <c r="Q116" i="18" s="1"/>
  <c r="H116" i="18"/>
  <c r="N116" i="18" s="1"/>
  <c r="M119" i="18"/>
  <c r="Q119" i="18" s="1"/>
  <c r="M142" i="18"/>
  <c r="Q142" i="18" s="1"/>
  <c r="M124" i="18"/>
  <c r="Q124" i="18" s="1"/>
  <c r="H124" i="18"/>
  <c r="N124" i="18" s="1"/>
  <c r="M127" i="18"/>
  <c r="Q127" i="18" s="1"/>
  <c r="M133" i="18"/>
  <c r="Q133" i="18" s="1"/>
  <c r="H133" i="18"/>
  <c r="N133" i="18" s="1"/>
  <c r="H134" i="18"/>
  <c r="N134" i="18" s="1"/>
  <c r="R134" i="18" s="1"/>
  <c r="M134" i="18"/>
  <c r="Q134" i="18" s="1"/>
  <c r="M137" i="18"/>
  <c r="Q137" i="18" s="1"/>
  <c r="H137" i="18"/>
  <c r="N137" i="18" s="1"/>
  <c r="M143" i="18"/>
  <c r="Q143" i="18" s="1"/>
  <c r="M149" i="18"/>
  <c r="Q149" i="18" s="1"/>
  <c r="H149" i="18"/>
  <c r="N149" i="18" s="1"/>
  <c r="M86" i="18"/>
  <c r="Q86" i="18" s="1"/>
  <c r="H86" i="18"/>
  <c r="N86" i="18" s="1"/>
  <c r="M90" i="18"/>
  <c r="Q90" i="18" s="1"/>
  <c r="H90" i="18"/>
  <c r="N90" i="18" s="1"/>
  <c r="M94" i="18"/>
  <c r="Q94" i="18" s="1"/>
  <c r="H94" i="18"/>
  <c r="N94" i="18" s="1"/>
  <c r="M98" i="18"/>
  <c r="Q98" i="18" s="1"/>
  <c r="H98" i="18"/>
  <c r="N98" i="18" s="1"/>
  <c r="M108" i="18"/>
  <c r="Q108" i="18" s="1"/>
  <c r="H108" i="18"/>
  <c r="N108" i="18" s="1"/>
  <c r="M111" i="18"/>
  <c r="Q111" i="18" s="1"/>
  <c r="N115" i="18"/>
  <c r="H121" i="18"/>
  <c r="N121" i="18" s="1"/>
  <c r="M121" i="18"/>
  <c r="Q121" i="18" s="1"/>
  <c r="M122" i="18"/>
  <c r="Q122" i="18" s="1"/>
  <c r="H122" i="18"/>
  <c r="N122" i="18" s="1"/>
  <c r="H132" i="18"/>
  <c r="N132" i="18" s="1"/>
  <c r="M104" i="18"/>
  <c r="Q104" i="18" s="1"/>
  <c r="M112" i="18"/>
  <c r="Q112" i="18" s="1"/>
  <c r="M120" i="18"/>
  <c r="Q120" i="18" s="1"/>
  <c r="M128" i="18"/>
  <c r="Q128" i="18" s="1"/>
  <c r="P129" i="18"/>
  <c r="M141" i="18"/>
  <c r="Q141" i="18" s="1"/>
  <c r="H141" i="18"/>
  <c r="N141" i="18" s="1"/>
  <c r="M144" i="18"/>
  <c r="Q144" i="18" s="1"/>
  <c r="P145" i="18"/>
  <c r="R145" i="1" s="1"/>
  <c r="H101" i="18"/>
  <c r="N101" i="18" s="1"/>
  <c r="P101" i="18"/>
  <c r="H109" i="18"/>
  <c r="N109" i="18" s="1"/>
  <c r="P109" i="18"/>
  <c r="H117" i="18"/>
  <c r="N117" i="18" s="1"/>
  <c r="P117" i="18"/>
  <c r="H125" i="18"/>
  <c r="N125" i="18" s="1"/>
  <c r="P125" i="18"/>
  <c r="M129" i="18"/>
  <c r="Q129" i="18" s="1"/>
  <c r="H129" i="18"/>
  <c r="N129" i="18" s="1"/>
  <c r="M132" i="18"/>
  <c r="Q132" i="18" s="1"/>
  <c r="P133" i="18"/>
  <c r="R133" i="1" s="1"/>
  <c r="N135" i="18"/>
  <c r="M145" i="18"/>
  <c r="Q145" i="18" s="1"/>
  <c r="H145" i="18"/>
  <c r="N145" i="18" s="1"/>
  <c r="M148" i="18"/>
  <c r="Q148" i="18" s="1"/>
  <c r="P149" i="18"/>
  <c r="R78" i="18" l="1"/>
  <c r="R64" i="18"/>
  <c r="R118" i="18"/>
  <c r="S121" i="1" s="1"/>
  <c r="R71" i="18"/>
  <c r="R69" i="18"/>
  <c r="R57" i="18"/>
  <c r="R25" i="18"/>
  <c r="R30" i="18"/>
  <c r="R55" i="18"/>
  <c r="R59" i="18"/>
  <c r="R32" i="18"/>
  <c r="R97" i="18"/>
  <c r="R72" i="18"/>
  <c r="R51" i="18"/>
  <c r="R13" i="18"/>
  <c r="R144" i="18"/>
  <c r="R33" i="18"/>
  <c r="R122" i="18"/>
  <c r="R148" i="18"/>
  <c r="R77" i="18"/>
  <c r="R39" i="18"/>
  <c r="R48" i="18"/>
  <c r="R23" i="18"/>
  <c r="Q25" i="1"/>
  <c r="R92" i="18"/>
  <c r="R46" i="18"/>
  <c r="R87" i="18"/>
  <c r="R146" i="18"/>
  <c r="R54" i="18"/>
  <c r="R16" i="18"/>
  <c r="Q125" i="1"/>
  <c r="R21" i="18"/>
  <c r="R142" i="18"/>
  <c r="R26" i="18"/>
  <c r="R17" i="18"/>
  <c r="R141" i="18"/>
  <c r="R95" i="18"/>
  <c r="R66" i="18"/>
  <c r="R80" i="18"/>
  <c r="R138" i="18"/>
  <c r="R127" i="18"/>
  <c r="S129" i="1" s="1"/>
  <c r="R150" i="18"/>
  <c r="R73" i="18"/>
  <c r="R147" i="18"/>
  <c r="R61" i="18"/>
  <c r="R19" i="18"/>
  <c r="Q129" i="1"/>
  <c r="R120" i="18"/>
  <c r="R106" i="18"/>
  <c r="R35" i="18"/>
  <c r="S41" i="1" s="1"/>
  <c r="R36" i="18"/>
  <c r="R104" i="18"/>
  <c r="R151" i="18"/>
  <c r="R129" i="18"/>
  <c r="R82" i="18"/>
  <c r="R24" i="18"/>
  <c r="R132" i="18"/>
  <c r="R108" i="18"/>
  <c r="R124" i="18"/>
  <c r="R22" i="18"/>
  <c r="S25" i="1" s="1"/>
  <c r="R111" i="18"/>
  <c r="Q41" i="1"/>
  <c r="R41" i="18"/>
  <c r="R116" i="18"/>
  <c r="R114" i="18"/>
  <c r="R63" i="18"/>
  <c r="R94" i="18"/>
  <c r="R86" i="18"/>
  <c r="R126" i="18"/>
  <c r="S125" i="1" s="1"/>
  <c r="R70" i="18"/>
  <c r="R40" i="18"/>
  <c r="R113" i="18"/>
  <c r="R34" i="18"/>
  <c r="R139" i="18"/>
  <c r="R115" i="18"/>
  <c r="R65" i="18"/>
  <c r="R45" i="18"/>
  <c r="R37" i="18"/>
  <c r="R18" i="18"/>
  <c r="R28" i="18"/>
  <c r="R83" i="18"/>
  <c r="R123" i="18"/>
  <c r="R49" i="18"/>
  <c r="S61" i="1" s="1"/>
  <c r="Q61" i="1"/>
  <c r="J61" i="1"/>
  <c r="R79" i="18"/>
  <c r="S85" i="1" s="1"/>
  <c r="J85" i="1"/>
  <c r="Q85" i="1"/>
  <c r="R85" i="18"/>
  <c r="S93" i="1" s="1"/>
  <c r="J93" i="1"/>
  <c r="Q93" i="1"/>
  <c r="Q141" i="1"/>
  <c r="J141" i="1"/>
  <c r="R15" i="18"/>
  <c r="Q21" i="1"/>
  <c r="Q13" i="1"/>
  <c r="J13" i="1"/>
  <c r="J21" i="1"/>
  <c r="Q45" i="1"/>
  <c r="J45" i="1"/>
  <c r="R20" i="18"/>
  <c r="J97" i="1"/>
  <c r="Q97" i="1"/>
  <c r="R29" i="18"/>
  <c r="S33" i="1" s="1"/>
  <c r="Q33" i="1"/>
  <c r="J33" i="1"/>
  <c r="R62" i="18"/>
  <c r="S73" i="1" s="1"/>
  <c r="J73" i="1"/>
  <c r="Q73" i="1"/>
  <c r="R31" i="18"/>
  <c r="S37" i="1" s="1"/>
  <c r="Q37" i="1"/>
  <c r="J37" i="1"/>
  <c r="R21" i="1"/>
  <c r="R13" i="1"/>
  <c r="R58" i="18"/>
  <c r="R43" i="18"/>
  <c r="S53" i="1" s="1"/>
  <c r="Q53" i="1"/>
  <c r="J53" i="1"/>
  <c r="R91" i="18"/>
  <c r="R27" i="18"/>
  <c r="S29" i="1" s="1"/>
  <c r="Q29" i="1"/>
  <c r="J29" i="1"/>
  <c r="R140" i="18"/>
  <c r="S141" i="1" s="1"/>
  <c r="R136" i="18"/>
  <c r="R74" i="18"/>
  <c r="S77" i="1" s="1"/>
  <c r="Q77" i="1"/>
  <c r="J77" i="1"/>
  <c r="R14" i="18"/>
  <c r="S17" i="1" s="1"/>
  <c r="J17" i="1"/>
  <c r="Q17" i="1"/>
  <c r="R38" i="18"/>
  <c r="S45" i="1" s="1"/>
  <c r="R12" i="18"/>
  <c r="R68" i="18"/>
  <c r="R107" i="18"/>
  <c r="S117" i="1" s="1"/>
  <c r="Q117" i="1"/>
  <c r="J117" i="1"/>
  <c r="R75" i="18"/>
  <c r="S81" i="1" s="1"/>
  <c r="J81" i="1"/>
  <c r="Q81" i="1"/>
  <c r="R47" i="18"/>
  <c r="S57" i="1" s="1"/>
  <c r="Q57" i="1"/>
  <c r="J57" i="1"/>
  <c r="R96" i="18"/>
  <c r="S105" i="1" s="1"/>
  <c r="J105" i="1"/>
  <c r="Q105" i="1"/>
  <c r="R128" i="18"/>
  <c r="R135" i="18"/>
  <c r="S137" i="1" s="1"/>
  <c r="J137" i="1"/>
  <c r="Q137" i="1"/>
  <c r="R52" i="18"/>
  <c r="S65" i="1" s="1"/>
  <c r="J65" i="1"/>
  <c r="Q65" i="1"/>
  <c r="R121" i="18"/>
  <c r="R89" i="18"/>
  <c r="S97" i="1" s="1"/>
  <c r="R56" i="18"/>
  <c r="R145" i="18"/>
  <c r="S145" i="1" s="1"/>
  <c r="J145" i="1"/>
  <c r="Q145" i="1"/>
  <c r="P156" i="18"/>
  <c r="R98" i="18"/>
  <c r="R90" i="18"/>
  <c r="S101" i="1" s="1"/>
  <c r="Q101" i="1"/>
  <c r="J101" i="1"/>
  <c r="R137" i="18"/>
  <c r="R133" i="18"/>
  <c r="S133" i="1" s="1"/>
  <c r="J133" i="1"/>
  <c r="Q133" i="1"/>
  <c r="R60" i="18"/>
  <c r="R11" i="18"/>
  <c r="S9" i="1" s="1"/>
  <c r="Q9" i="1"/>
  <c r="J9" i="1"/>
  <c r="R102" i="18"/>
  <c r="S113" i="1" s="1"/>
  <c r="J113" i="1"/>
  <c r="Q113" i="1"/>
  <c r="R42" i="18"/>
  <c r="S49" i="1" s="1"/>
  <c r="J49" i="1"/>
  <c r="Q49" i="1"/>
  <c r="R99" i="18"/>
  <c r="S109" i="1" s="1"/>
  <c r="Q109" i="1"/>
  <c r="J109" i="1"/>
  <c r="R130" i="18"/>
  <c r="R105" i="18"/>
  <c r="R81" i="18"/>
  <c r="S89" i="1" s="1"/>
  <c r="J89" i="1"/>
  <c r="Q89" i="1"/>
  <c r="R53" i="18"/>
  <c r="S69" i="1" s="1"/>
  <c r="Q69" i="1"/>
  <c r="J69" i="1"/>
  <c r="R112" i="18"/>
  <c r="J121" i="1"/>
  <c r="Q121" i="1"/>
  <c r="R101" i="18"/>
  <c r="R117" i="18"/>
  <c r="R149" i="18"/>
  <c r="H156" i="18"/>
  <c r="N9" i="18"/>
  <c r="R100" i="18"/>
  <c r="R44" i="18"/>
  <c r="R125" i="18"/>
  <c r="R109" i="18"/>
  <c r="R119" i="18"/>
  <c r="M156" i="18"/>
  <c r="M159" i="18" s="1"/>
  <c r="Q5" i="1" l="1"/>
  <c r="J5" i="1"/>
  <c r="S13" i="1"/>
  <c r="S21" i="1"/>
  <c r="N156" i="18"/>
  <c r="N159" i="18" s="1"/>
  <c r="R9" i="18"/>
  <c r="S5" i="1" s="1"/>
  <c r="E1" i="29" l="1"/>
  <c r="F9" i="29"/>
  <c r="G9" i="29"/>
  <c r="I9" i="29"/>
  <c r="N4" i="1" s="1"/>
  <c r="N6" i="1" s="1"/>
  <c r="J9" i="29"/>
  <c r="O4" i="1" s="1"/>
  <c r="O6" i="1" s="1"/>
  <c r="K9" i="29"/>
  <c r="P4" i="1" s="1"/>
  <c r="P6" i="1" s="1"/>
  <c r="L9" i="29"/>
  <c r="O9" i="29"/>
  <c r="F10" i="29"/>
  <c r="G10" i="29"/>
  <c r="I10" i="29"/>
  <c r="J10" i="29"/>
  <c r="K10" i="29"/>
  <c r="L10" i="29"/>
  <c r="O10" i="29"/>
  <c r="P10" i="29" s="1"/>
  <c r="F11" i="29"/>
  <c r="L8" i="1" s="1"/>
  <c r="L10" i="1" s="1"/>
  <c r="G11" i="29"/>
  <c r="I11" i="29"/>
  <c r="N8" i="1" s="1"/>
  <c r="N10" i="1" s="1"/>
  <c r="J11" i="29"/>
  <c r="O8" i="1" s="1"/>
  <c r="O10" i="1" s="1"/>
  <c r="K11" i="29"/>
  <c r="L11" i="29"/>
  <c r="O11" i="29"/>
  <c r="P11" i="29" s="1"/>
  <c r="R8" i="1" s="1"/>
  <c r="R10" i="1" s="1"/>
  <c r="F12" i="29"/>
  <c r="G12" i="29"/>
  <c r="I12" i="29"/>
  <c r="J12" i="29"/>
  <c r="K12" i="29"/>
  <c r="L12" i="29"/>
  <c r="O12" i="29"/>
  <c r="F13" i="29"/>
  <c r="G13" i="29"/>
  <c r="M12" i="1" s="1"/>
  <c r="M14" i="1" s="1"/>
  <c r="I13" i="29"/>
  <c r="N12" i="1" s="1"/>
  <c r="N14" i="1" s="1"/>
  <c r="J13" i="29"/>
  <c r="O12" i="1" s="1"/>
  <c r="O14" i="1" s="1"/>
  <c r="K13" i="29"/>
  <c r="P12" i="1" s="1"/>
  <c r="P14" i="1" s="1"/>
  <c r="L13" i="29"/>
  <c r="O13" i="29"/>
  <c r="F14" i="29"/>
  <c r="G14" i="29"/>
  <c r="M16" i="1" s="1"/>
  <c r="M18" i="1" s="1"/>
  <c r="I14" i="29"/>
  <c r="N16" i="1" s="1"/>
  <c r="N18" i="1" s="1"/>
  <c r="J14" i="29"/>
  <c r="O16" i="1" s="1"/>
  <c r="O18" i="1" s="1"/>
  <c r="K14" i="29"/>
  <c r="P16" i="1" s="1"/>
  <c r="P18" i="1" s="1"/>
  <c r="L14" i="29"/>
  <c r="O14" i="29"/>
  <c r="F15" i="29"/>
  <c r="L20" i="1" s="1"/>
  <c r="L22" i="1" s="1"/>
  <c r="G15" i="29"/>
  <c r="I15" i="29"/>
  <c r="N20" i="1" s="1"/>
  <c r="N22" i="1" s="1"/>
  <c r="J15" i="29"/>
  <c r="O20" i="1" s="1"/>
  <c r="O22" i="1" s="1"/>
  <c r="K15" i="29"/>
  <c r="L15" i="29"/>
  <c r="O15" i="29"/>
  <c r="P15" i="29" s="1"/>
  <c r="R20" i="1" s="1"/>
  <c r="R22" i="1" s="1"/>
  <c r="F16" i="29"/>
  <c r="G16" i="29"/>
  <c r="I16" i="29"/>
  <c r="J16" i="29"/>
  <c r="K16" i="29"/>
  <c r="L16" i="29"/>
  <c r="O16" i="29"/>
  <c r="F17" i="29"/>
  <c r="G17" i="29"/>
  <c r="I17" i="29"/>
  <c r="J17" i="29"/>
  <c r="K17" i="29"/>
  <c r="L17" i="29"/>
  <c r="O17" i="29"/>
  <c r="F18" i="29"/>
  <c r="G18" i="29"/>
  <c r="I18" i="29"/>
  <c r="J18" i="29"/>
  <c r="K18" i="29"/>
  <c r="L18" i="29"/>
  <c r="O18" i="29"/>
  <c r="F19" i="29"/>
  <c r="G19" i="29"/>
  <c r="I19" i="29"/>
  <c r="J19" i="29"/>
  <c r="K19" i="29"/>
  <c r="L19" i="29"/>
  <c r="O19" i="29"/>
  <c r="F20" i="29"/>
  <c r="G20" i="29"/>
  <c r="I20" i="29"/>
  <c r="J20" i="29"/>
  <c r="K20" i="29"/>
  <c r="L20" i="29"/>
  <c r="O20" i="29"/>
  <c r="F21" i="29"/>
  <c r="G21" i="29"/>
  <c r="I21" i="29"/>
  <c r="J21" i="29"/>
  <c r="K21" i="29"/>
  <c r="L21" i="29"/>
  <c r="O21" i="29"/>
  <c r="F22" i="29"/>
  <c r="G22" i="29"/>
  <c r="M24" i="1" s="1"/>
  <c r="M26" i="1" s="1"/>
  <c r="I22" i="29"/>
  <c r="N24" i="1" s="1"/>
  <c r="N26" i="1" s="1"/>
  <c r="J22" i="29"/>
  <c r="O24" i="1" s="1"/>
  <c r="O26" i="1" s="1"/>
  <c r="K22" i="29"/>
  <c r="P24" i="1" s="1"/>
  <c r="P26" i="1" s="1"/>
  <c r="L22" i="29"/>
  <c r="O22" i="29"/>
  <c r="F23" i="29"/>
  <c r="G23" i="29"/>
  <c r="I23" i="29"/>
  <c r="J23" i="29"/>
  <c r="K23" i="29"/>
  <c r="L23" i="29"/>
  <c r="O23" i="29"/>
  <c r="P23" i="29" s="1"/>
  <c r="F24" i="29"/>
  <c r="G24" i="29"/>
  <c r="I24" i="29"/>
  <c r="J24" i="29"/>
  <c r="K24" i="29"/>
  <c r="L24" i="29"/>
  <c r="O24" i="29"/>
  <c r="F25" i="29"/>
  <c r="G25" i="29"/>
  <c r="I25" i="29"/>
  <c r="J25" i="29"/>
  <c r="K25" i="29"/>
  <c r="L25" i="29"/>
  <c r="O25" i="29"/>
  <c r="F26" i="29"/>
  <c r="G26" i="29"/>
  <c r="I26" i="29"/>
  <c r="J26" i="29"/>
  <c r="K26" i="29"/>
  <c r="L26" i="29"/>
  <c r="O26" i="29"/>
  <c r="F27" i="29"/>
  <c r="L28" i="1" s="1"/>
  <c r="L30" i="1" s="1"/>
  <c r="G27" i="29"/>
  <c r="I27" i="29"/>
  <c r="N28" i="1" s="1"/>
  <c r="N30" i="1" s="1"/>
  <c r="J27" i="29"/>
  <c r="O28" i="1" s="1"/>
  <c r="O30" i="1" s="1"/>
  <c r="K27" i="29"/>
  <c r="L27" i="29"/>
  <c r="O27" i="29"/>
  <c r="F28" i="29"/>
  <c r="G28" i="29"/>
  <c r="I28" i="29"/>
  <c r="J28" i="29"/>
  <c r="K28" i="29"/>
  <c r="L28" i="29"/>
  <c r="O28" i="29"/>
  <c r="F29" i="29"/>
  <c r="G29" i="29"/>
  <c r="M32" i="1" s="1"/>
  <c r="M34" i="1" s="1"/>
  <c r="I29" i="29"/>
  <c r="N32" i="1" s="1"/>
  <c r="N34" i="1" s="1"/>
  <c r="J29" i="29"/>
  <c r="O32" i="1" s="1"/>
  <c r="O34" i="1" s="1"/>
  <c r="K29" i="29"/>
  <c r="P32" i="1" s="1"/>
  <c r="P34" i="1" s="1"/>
  <c r="L29" i="29"/>
  <c r="O29" i="29"/>
  <c r="F30" i="29"/>
  <c r="G30" i="29"/>
  <c r="I30" i="29"/>
  <c r="J30" i="29"/>
  <c r="K30" i="29"/>
  <c r="L30" i="29"/>
  <c r="O30" i="29"/>
  <c r="F31" i="29"/>
  <c r="L36" i="1" s="1"/>
  <c r="L38" i="1" s="1"/>
  <c r="G31" i="29"/>
  <c r="I31" i="29"/>
  <c r="N36" i="1" s="1"/>
  <c r="N38" i="1" s="1"/>
  <c r="J31" i="29"/>
  <c r="O36" i="1" s="1"/>
  <c r="O38" i="1" s="1"/>
  <c r="K31" i="29"/>
  <c r="L31" i="29"/>
  <c r="O31" i="29"/>
  <c r="F32" i="29"/>
  <c r="G32" i="29"/>
  <c r="I32" i="29"/>
  <c r="J32" i="29"/>
  <c r="K32" i="29"/>
  <c r="L32" i="29"/>
  <c r="O32" i="29"/>
  <c r="F33" i="29"/>
  <c r="G33" i="29"/>
  <c r="I33" i="29"/>
  <c r="J33" i="29"/>
  <c r="K33" i="29"/>
  <c r="L33" i="29"/>
  <c r="O33" i="29"/>
  <c r="F34" i="29"/>
  <c r="G34" i="29"/>
  <c r="I34" i="29"/>
  <c r="J34" i="29"/>
  <c r="K34" i="29"/>
  <c r="L34" i="29"/>
  <c r="O34" i="29"/>
  <c r="F35" i="29"/>
  <c r="L40" i="1" s="1"/>
  <c r="L42" i="1" s="1"/>
  <c r="G35" i="29"/>
  <c r="M40" i="1" s="1"/>
  <c r="M42" i="1" s="1"/>
  <c r="I35" i="29"/>
  <c r="N40" i="1" s="1"/>
  <c r="N42" i="1" s="1"/>
  <c r="J35" i="29"/>
  <c r="O40" i="1" s="1"/>
  <c r="O42" i="1" s="1"/>
  <c r="K35" i="29"/>
  <c r="P40" i="1" s="1"/>
  <c r="P42" i="1" s="1"/>
  <c r="L35" i="29"/>
  <c r="O35" i="29"/>
  <c r="P35" i="29" s="1"/>
  <c r="R40" i="1" s="1"/>
  <c r="R42" i="1" s="1"/>
  <c r="F36" i="29"/>
  <c r="G36" i="29"/>
  <c r="I36" i="29"/>
  <c r="J36" i="29"/>
  <c r="K36" i="29"/>
  <c r="L36" i="29"/>
  <c r="O36" i="29"/>
  <c r="F37" i="29"/>
  <c r="G37" i="29"/>
  <c r="I37" i="29"/>
  <c r="J37" i="29"/>
  <c r="K37" i="29"/>
  <c r="L37" i="29"/>
  <c r="O37" i="29"/>
  <c r="F38" i="29"/>
  <c r="L44" i="1" s="1"/>
  <c r="L46" i="1" s="1"/>
  <c r="G38" i="29"/>
  <c r="I38" i="29"/>
  <c r="N44" i="1" s="1"/>
  <c r="N46" i="1" s="1"/>
  <c r="J38" i="29"/>
  <c r="O44" i="1" s="1"/>
  <c r="O46" i="1" s="1"/>
  <c r="K38" i="29"/>
  <c r="P44" i="1" s="1"/>
  <c r="P46" i="1" s="1"/>
  <c r="L38" i="29"/>
  <c r="O38" i="29"/>
  <c r="F39" i="29"/>
  <c r="G39" i="29"/>
  <c r="I39" i="29"/>
  <c r="J39" i="29"/>
  <c r="K39" i="29"/>
  <c r="L39" i="29"/>
  <c r="O39" i="29"/>
  <c r="F40" i="29"/>
  <c r="G40" i="29"/>
  <c r="I40" i="29"/>
  <c r="J40" i="29"/>
  <c r="K40" i="29"/>
  <c r="L40" i="29"/>
  <c r="O40" i="29"/>
  <c r="F41" i="29"/>
  <c r="G41" i="29"/>
  <c r="I41" i="29"/>
  <c r="J41" i="29"/>
  <c r="K41" i="29"/>
  <c r="L41" i="29"/>
  <c r="O41" i="29"/>
  <c r="F42" i="29"/>
  <c r="L48" i="1" s="1"/>
  <c r="L50" i="1" s="1"/>
  <c r="G42" i="29"/>
  <c r="I42" i="29"/>
  <c r="N48" i="1" s="1"/>
  <c r="N50" i="1" s="1"/>
  <c r="J42" i="29"/>
  <c r="O48" i="1" s="1"/>
  <c r="O50" i="1" s="1"/>
  <c r="K42" i="29"/>
  <c r="P48" i="1" s="1"/>
  <c r="P50" i="1" s="1"/>
  <c r="L42" i="29"/>
  <c r="O42" i="29"/>
  <c r="F43" i="29"/>
  <c r="G43" i="29"/>
  <c r="M52" i="1" s="1"/>
  <c r="M54" i="1" s="1"/>
  <c r="I43" i="29"/>
  <c r="N52" i="1" s="1"/>
  <c r="N54" i="1" s="1"/>
  <c r="J43" i="29"/>
  <c r="O52" i="1" s="1"/>
  <c r="O54" i="1" s="1"/>
  <c r="K43" i="29"/>
  <c r="P52" i="1" s="1"/>
  <c r="P54" i="1" s="1"/>
  <c r="L43" i="29"/>
  <c r="O43" i="29"/>
  <c r="P43" i="29" s="1"/>
  <c r="R52" i="1" s="1"/>
  <c r="R54" i="1" s="1"/>
  <c r="F44" i="29"/>
  <c r="G44" i="29"/>
  <c r="I44" i="29"/>
  <c r="J44" i="29"/>
  <c r="K44" i="29"/>
  <c r="L44" i="29"/>
  <c r="O44" i="29"/>
  <c r="F45" i="29"/>
  <c r="G45" i="29"/>
  <c r="I45" i="29"/>
  <c r="J45" i="29"/>
  <c r="K45" i="29"/>
  <c r="L45" i="29"/>
  <c r="O45" i="29"/>
  <c r="F46" i="29"/>
  <c r="G46" i="29"/>
  <c r="H46" i="29" s="1"/>
  <c r="I46" i="29"/>
  <c r="J46" i="29"/>
  <c r="K46" i="29"/>
  <c r="L46" i="29"/>
  <c r="O46" i="29"/>
  <c r="F47" i="29"/>
  <c r="G47" i="29"/>
  <c r="M56" i="1" s="1"/>
  <c r="I47" i="29"/>
  <c r="N56" i="1" s="1"/>
  <c r="J47" i="29"/>
  <c r="O56" i="1" s="1"/>
  <c r="K47" i="29"/>
  <c r="P56" i="1" s="1"/>
  <c r="L47" i="29"/>
  <c r="O47" i="29"/>
  <c r="F48" i="29"/>
  <c r="G48" i="29"/>
  <c r="I48" i="29"/>
  <c r="J48" i="29"/>
  <c r="K48" i="29"/>
  <c r="L48" i="29"/>
  <c r="O48" i="29"/>
  <c r="F49" i="29"/>
  <c r="G49" i="29"/>
  <c r="M60" i="1" s="1"/>
  <c r="M62" i="1" s="1"/>
  <c r="I49" i="29"/>
  <c r="N60" i="1" s="1"/>
  <c r="N62" i="1" s="1"/>
  <c r="J49" i="29"/>
  <c r="O60" i="1" s="1"/>
  <c r="O62" i="1" s="1"/>
  <c r="K49" i="29"/>
  <c r="P60" i="1" s="1"/>
  <c r="P62" i="1" s="1"/>
  <c r="L49" i="29"/>
  <c r="M49" i="29"/>
  <c r="O49" i="29"/>
  <c r="F50" i="29"/>
  <c r="G50" i="29"/>
  <c r="I50" i="29"/>
  <c r="J50" i="29"/>
  <c r="K50" i="29"/>
  <c r="L50" i="29"/>
  <c r="O50" i="29"/>
  <c r="F51" i="29"/>
  <c r="G51" i="29"/>
  <c r="I51" i="29"/>
  <c r="J51" i="29"/>
  <c r="K51" i="29"/>
  <c r="L51" i="29"/>
  <c r="O51" i="29"/>
  <c r="F52" i="29"/>
  <c r="L64" i="1" s="1"/>
  <c r="L66" i="1" s="1"/>
  <c r="G52" i="29"/>
  <c r="M64" i="1" s="1"/>
  <c r="M66" i="1" s="1"/>
  <c r="I52" i="29"/>
  <c r="N64" i="1" s="1"/>
  <c r="N66" i="1" s="1"/>
  <c r="J52" i="29"/>
  <c r="O64" i="1" s="1"/>
  <c r="O66" i="1" s="1"/>
  <c r="K52" i="29"/>
  <c r="P64" i="1" s="1"/>
  <c r="P66" i="1" s="1"/>
  <c r="L52" i="29"/>
  <c r="O52" i="29"/>
  <c r="F53" i="29"/>
  <c r="L68" i="1" s="1"/>
  <c r="L70" i="1" s="1"/>
  <c r="G53" i="29"/>
  <c r="M68" i="1" s="1"/>
  <c r="M70" i="1" s="1"/>
  <c r="I53" i="29"/>
  <c r="N68" i="1" s="1"/>
  <c r="N70" i="1" s="1"/>
  <c r="J53" i="29"/>
  <c r="O68" i="1" s="1"/>
  <c r="O70" i="1" s="1"/>
  <c r="K53" i="29"/>
  <c r="P68" i="1" s="1"/>
  <c r="P70" i="1" s="1"/>
  <c r="L53" i="29"/>
  <c r="O53" i="29"/>
  <c r="F54" i="29"/>
  <c r="G54" i="29"/>
  <c r="I54" i="29"/>
  <c r="J54" i="29"/>
  <c r="K54" i="29"/>
  <c r="L54" i="29"/>
  <c r="O54" i="29"/>
  <c r="F55" i="29"/>
  <c r="G55" i="29"/>
  <c r="H55" i="29" s="1"/>
  <c r="I55" i="29"/>
  <c r="J55" i="29"/>
  <c r="K55" i="29"/>
  <c r="L55" i="29"/>
  <c r="O55" i="29"/>
  <c r="F56" i="29"/>
  <c r="G56" i="29"/>
  <c r="I56" i="29"/>
  <c r="J56" i="29"/>
  <c r="K56" i="29"/>
  <c r="L56" i="29"/>
  <c r="O56" i="29"/>
  <c r="F57" i="29"/>
  <c r="G57" i="29"/>
  <c r="I57" i="29"/>
  <c r="J57" i="29"/>
  <c r="K57" i="29"/>
  <c r="L57" i="29"/>
  <c r="O57" i="29"/>
  <c r="F58" i="29"/>
  <c r="G58" i="29"/>
  <c r="I58" i="29"/>
  <c r="J58" i="29"/>
  <c r="K58" i="29"/>
  <c r="L58" i="29"/>
  <c r="O58" i="29"/>
  <c r="F59" i="29"/>
  <c r="G59" i="29"/>
  <c r="I59" i="29"/>
  <c r="J59" i="29"/>
  <c r="K59" i="29"/>
  <c r="L59" i="29"/>
  <c r="O59" i="29"/>
  <c r="F60" i="29"/>
  <c r="G60" i="29"/>
  <c r="I60" i="29"/>
  <c r="J60" i="29"/>
  <c r="K60" i="29"/>
  <c r="L60" i="29"/>
  <c r="O60" i="29"/>
  <c r="F61" i="29"/>
  <c r="G61" i="29"/>
  <c r="I61" i="29"/>
  <c r="J61" i="29"/>
  <c r="K61" i="29"/>
  <c r="L61" i="29"/>
  <c r="O61" i="29"/>
  <c r="F62" i="29"/>
  <c r="G62" i="29"/>
  <c r="M72" i="1" s="1"/>
  <c r="M74" i="1" s="1"/>
  <c r="I62" i="29"/>
  <c r="N72" i="1" s="1"/>
  <c r="N74" i="1" s="1"/>
  <c r="J62" i="29"/>
  <c r="O72" i="1" s="1"/>
  <c r="O74" i="1" s="1"/>
  <c r="K62" i="29"/>
  <c r="P72" i="1" s="1"/>
  <c r="P74" i="1" s="1"/>
  <c r="L62" i="29"/>
  <c r="O62" i="29"/>
  <c r="F63" i="29"/>
  <c r="G63" i="29"/>
  <c r="H63" i="29" s="1"/>
  <c r="I63" i="29"/>
  <c r="J63" i="29"/>
  <c r="K63" i="29"/>
  <c r="L63" i="29"/>
  <c r="O63" i="29"/>
  <c r="F64" i="29"/>
  <c r="G64" i="29"/>
  <c r="I64" i="29"/>
  <c r="J64" i="29"/>
  <c r="K64" i="29"/>
  <c r="L64" i="29"/>
  <c r="O64" i="29"/>
  <c r="F65" i="29"/>
  <c r="G65" i="29"/>
  <c r="I65" i="29"/>
  <c r="J65" i="29"/>
  <c r="K65" i="29"/>
  <c r="L65" i="29"/>
  <c r="O65" i="29"/>
  <c r="F66" i="29"/>
  <c r="G66" i="29"/>
  <c r="I66" i="29"/>
  <c r="J66" i="29"/>
  <c r="K66" i="29"/>
  <c r="L66" i="29"/>
  <c r="O66" i="29"/>
  <c r="F67" i="29"/>
  <c r="G67" i="29"/>
  <c r="I67" i="29"/>
  <c r="J67" i="29"/>
  <c r="K67" i="29"/>
  <c r="L67" i="29"/>
  <c r="O67" i="29"/>
  <c r="F68" i="29"/>
  <c r="G68" i="29"/>
  <c r="I68" i="29"/>
  <c r="J68" i="29"/>
  <c r="K68" i="29"/>
  <c r="L68" i="29"/>
  <c r="O68" i="29"/>
  <c r="F69" i="29"/>
  <c r="G69" i="29"/>
  <c r="I69" i="29"/>
  <c r="J69" i="29"/>
  <c r="K69" i="29"/>
  <c r="L69" i="29"/>
  <c r="O69" i="29"/>
  <c r="F70" i="29"/>
  <c r="G70" i="29"/>
  <c r="I70" i="29"/>
  <c r="J70" i="29"/>
  <c r="K70" i="29"/>
  <c r="L70" i="29"/>
  <c r="O70" i="29"/>
  <c r="F71" i="29"/>
  <c r="G71" i="29"/>
  <c r="I71" i="29"/>
  <c r="J71" i="29"/>
  <c r="K71" i="29"/>
  <c r="L71" i="29"/>
  <c r="O71" i="29"/>
  <c r="F72" i="29"/>
  <c r="G72" i="29"/>
  <c r="I72" i="29"/>
  <c r="J72" i="29"/>
  <c r="K72" i="29"/>
  <c r="L72" i="29"/>
  <c r="O72" i="29"/>
  <c r="F73" i="29"/>
  <c r="G73" i="29"/>
  <c r="I73" i="29"/>
  <c r="J73" i="29"/>
  <c r="K73" i="29"/>
  <c r="L73" i="29"/>
  <c r="O73" i="29"/>
  <c r="F74" i="29"/>
  <c r="L76" i="1" s="1"/>
  <c r="L78" i="1" s="1"/>
  <c r="G74" i="29"/>
  <c r="M76" i="1" s="1"/>
  <c r="M78" i="1" s="1"/>
  <c r="I74" i="29"/>
  <c r="N76" i="1" s="1"/>
  <c r="N78" i="1" s="1"/>
  <c r="J74" i="29"/>
  <c r="O76" i="1" s="1"/>
  <c r="O78" i="1" s="1"/>
  <c r="K74" i="29"/>
  <c r="P76" i="1" s="1"/>
  <c r="P78" i="1" s="1"/>
  <c r="L74" i="29"/>
  <c r="O74" i="29"/>
  <c r="F75" i="29"/>
  <c r="G75" i="29"/>
  <c r="M80" i="1" s="1"/>
  <c r="M82" i="1" s="1"/>
  <c r="I75" i="29"/>
  <c r="N80" i="1" s="1"/>
  <c r="N82" i="1" s="1"/>
  <c r="J75" i="29"/>
  <c r="O80" i="1" s="1"/>
  <c r="O82" i="1" s="1"/>
  <c r="K75" i="29"/>
  <c r="P80" i="1" s="1"/>
  <c r="P82" i="1" s="1"/>
  <c r="L75" i="29"/>
  <c r="O75" i="29"/>
  <c r="F76" i="29"/>
  <c r="G76" i="29"/>
  <c r="I76" i="29"/>
  <c r="J76" i="29"/>
  <c r="K76" i="29"/>
  <c r="L76" i="29"/>
  <c r="O76" i="29"/>
  <c r="F77" i="29"/>
  <c r="G77" i="29"/>
  <c r="I77" i="29"/>
  <c r="J77" i="29"/>
  <c r="K77" i="29"/>
  <c r="L77" i="29"/>
  <c r="O77" i="29"/>
  <c r="F78" i="29"/>
  <c r="G78" i="29"/>
  <c r="I78" i="29"/>
  <c r="J78" i="29"/>
  <c r="K78" i="29"/>
  <c r="L78" i="29"/>
  <c r="O78" i="29"/>
  <c r="F79" i="29"/>
  <c r="G79" i="29"/>
  <c r="M84" i="1" s="1"/>
  <c r="M86" i="1" s="1"/>
  <c r="I79" i="29"/>
  <c r="N84" i="1" s="1"/>
  <c r="N86" i="1" s="1"/>
  <c r="J79" i="29"/>
  <c r="O84" i="1" s="1"/>
  <c r="O86" i="1" s="1"/>
  <c r="K79" i="29"/>
  <c r="P84" i="1" s="1"/>
  <c r="P86" i="1" s="1"/>
  <c r="L79" i="29"/>
  <c r="O79" i="29"/>
  <c r="F80" i="29"/>
  <c r="H80" i="29" s="1"/>
  <c r="G80" i="29"/>
  <c r="I80" i="29"/>
  <c r="J80" i="29"/>
  <c r="K80" i="29"/>
  <c r="L80" i="29"/>
  <c r="O80" i="29"/>
  <c r="P80" i="29" s="1"/>
  <c r="F81" i="29"/>
  <c r="L88" i="1" s="1"/>
  <c r="L90" i="1" s="1"/>
  <c r="G81" i="29"/>
  <c r="I81" i="29"/>
  <c r="N88" i="1" s="1"/>
  <c r="N90" i="1" s="1"/>
  <c r="J81" i="29"/>
  <c r="O88" i="1" s="1"/>
  <c r="O90" i="1" s="1"/>
  <c r="K81" i="29"/>
  <c r="L81" i="29"/>
  <c r="O81" i="29"/>
  <c r="P81" i="29" s="1"/>
  <c r="R88" i="1" s="1"/>
  <c r="R90" i="1" s="1"/>
  <c r="F82" i="29"/>
  <c r="G82" i="29"/>
  <c r="I82" i="29"/>
  <c r="J82" i="29"/>
  <c r="K82" i="29"/>
  <c r="L82" i="29"/>
  <c r="O82" i="29"/>
  <c r="F83" i="29"/>
  <c r="G83" i="29"/>
  <c r="I83" i="29"/>
  <c r="J83" i="29"/>
  <c r="K83" i="29"/>
  <c r="L83" i="29"/>
  <c r="O83" i="29"/>
  <c r="F84" i="29"/>
  <c r="G84" i="29"/>
  <c r="I84" i="29"/>
  <c r="J84" i="29"/>
  <c r="K84" i="29"/>
  <c r="L84" i="29"/>
  <c r="O84" i="29"/>
  <c r="F85" i="29"/>
  <c r="L92" i="1" s="1"/>
  <c r="L94" i="1" s="1"/>
  <c r="G85" i="29"/>
  <c r="I85" i="29"/>
  <c r="N92" i="1" s="1"/>
  <c r="N94" i="1" s="1"/>
  <c r="J85" i="29"/>
  <c r="O92" i="1" s="1"/>
  <c r="O94" i="1" s="1"/>
  <c r="K85" i="29"/>
  <c r="L85" i="29"/>
  <c r="O85" i="29"/>
  <c r="F86" i="29"/>
  <c r="G86" i="29"/>
  <c r="I86" i="29"/>
  <c r="J86" i="29"/>
  <c r="K86" i="29"/>
  <c r="L86" i="29"/>
  <c r="O86" i="29"/>
  <c r="F87" i="29"/>
  <c r="G87" i="29"/>
  <c r="I87" i="29"/>
  <c r="J87" i="29"/>
  <c r="K87" i="29"/>
  <c r="L87" i="29"/>
  <c r="O87" i="29"/>
  <c r="F88" i="29"/>
  <c r="G88" i="29"/>
  <c r="I88" i="29"/>
  <c r="J88" i="29"/>
  <c r="K88" i="29"/>
  <c r="L88" i="29"/>
  <c r="O88" i="29"/>
  <c r="F89" i="29"/>
  <c r="L96" i="1" s="1"/>
  <c r="L98" i="1" s="1"/>
  <c r="G89" i="29"/>
  <c r="I89" i="29"/>
  <c r="N96" i="1" s="1"/>
  <c r="N98" i="1" s="1"/>
  <c r="J89" i="29"/>
  <c r="O96" i="1" s="1"/>
  <c r="O98" i="1" s="1"/>
  <c r="K89" i="29"/>
  <c r="L89" i="29"/>
  <c r="O89" i="29"/>
  <c r="F90" i="29"/>
  <c r="L100" i="1" s="1"/>
  <c r="L102" i="1" s="1"/>
  <c r="G90" i="29"/>
  <c r="M100" i="1" s="1"/>
  <c r="M102" i="1" s="1"/>
  <c r="I90" i="29"/>
  <c r="N100" i="1" s="1"/>
  <c r="N102" i="1" s="1"/>
  <c r="J90" i="29"/>
  <c r="O100" i="1" s="1"/>
  <c r="O102" i="1" s="1"/>
  <c r="K90" i="29"/>
  <c r="P100" i="1" s="1"/>
  <c r="P102" i="1" s="1"/>
  <c r="L90" i="29"/>
  <c r="O90" i="29"/>
  <c r="F91" i="29"/>
  <c r="G91" i="29"/>
  <c r="I91" i="29"/>
  <c r="J91" i="29"/>
  <c r="K91" i="29"/>
  <c r="L91" i="29"/>
  <c r="O91" i="29"/>
  <c r="F92" i="29"/>
  <c r="G92" i="29"/>
  <c r="I92" i="29"/>
  <c r="J92" i="29"/>
  <c r="K92" i="29"/>
  <c r="L92" i="29"/>
  <c r="O92" i="29"/>
  <c r="F93" i="29"/>
  <c r="G93" i="29"/>
  <c r="I93" i="29"/>
  <c r="J93" i="29"/>
  <c r="K93" i="29"/>
  <c r="L93" i="29"/>
  <c r="O93" i="29"/>
  <c r="F94" i="29"/>
  <c r="G94" i="29"/>
  <c r="I94" i="29"/>
  <c r="J94" i="29"/>
  <c r="K94" i="29"/>
  <c r="L94" i="29"/>
  <c r="O94" i="29"/>
  <c r="F95" i="29"/>
  <c r="G95" i="29"/>
  <c r="I95" i="29"/>
  <c r="J95" i="29"/>
  <c r="K95" i="29"/>
  <c r="L95" i="29"/>
  <c r="O95" i="29"/>
  <c r="F96" i="29"/>
  <c r="G96" i="29"/>
  <c r="I96" i="29"/>
  <c r="N104" i="1" s="1"/>
  <c r="N106" i="1" s="1"/>
  <c r="J96" i="29"/>
  <c r="O104" i="1" s="1"/>
  <c r="O106" i="1" s="1"/>
  <c r="K96" i="29"/>
  <c r="P104" i="1" s="1"/>
  <c r="P106" i="1" s="1"/>
  <c r="L96" i="29"/>
  <c r="O96" i="29"/>
  <c r="F97" i="29"/>
  <c r="G97" i="29"/>
  <c r="I97" i="29"/>
  <c r="J97" i="29"/>
  <c r="K97" i="29"/>
  <c r="L97" i="29"/>
  <c r="O97" i="29"/>
  <c r="F98" i="29"/>
  <c r="G98" i="29"/>
  <c r="I98" i="29"/>
  <c r="J98" i="29"/>
  <c r="K98" i="29"/>
  <c r="L98" i="29"/>
  <c r="O98" i="29"/>
  <c r="F99" i="29"/>
  <c r="L108" i="1" s="1"/>
  <c r="L110" i="1" s="1"/>
  <c r="G99" i="29"/>
  <c r="I99" i="29"/>
  <c r="N108" i="1" s="1"/>
  <c r="N110" i="1" s="1"/>
  <c r="J99" i="29"/>
  <c r="O108" i="1" s="1"/>
  <c r="O110" i="1" s="1"/>
  <c r="K99" i="29"/>
  <c r="L99" i="29"/>
  <c r="O99" i="29"/>
  <c r="F100" i="29"/>
  <c r="G100" i="29"/>
  <c r="I100" i="29"/>
  <c r="J100" i="29"/>
  <c r="K100" i="29"/>
  <c r="L100" i="29"/>
  <c r="O100" i="29"/>
  <c r="F101" i="29"/>
  <c r="G101" i="29"/>
  <c r="I101" i="29"/>
  <c r="J101" i="29"/>
  <c r="K101" i="29"/>
  <c r="L101" i="29"/>
  <c r="O101" i="29"/>
  <c r="F102" i="29"/>
  <c r="L112" i="1" s="1"/>
  <c r="L114" i="1" s="1"/>
  <c r="G102" i="29"/>
  <c r="I102" i="29"/>
  <c r="N112" i="1" s="1"/>
  <c r="N114" i="1" s="1"/>
  <c r="J102" i="29"/>
  <c r="O112" i="1" s="1"/>
  <c r="O114" i="1" s="1"/>
  <c r="K102" i="29"/>
  <c r="P112" i="1" s="1"/>
  <c r="P114" i="1" s="1"/>
  <c r="L102" i="29"/>
  <c r="O102" i="29"/>
  <c r="F103" i="29"/>
  <c r="G103" i="29"/>
  <c r="I103" i="29"/>
  <c r="J103" i="29"/>
  <c r="K103" i="29"/>
  <c r="L103" i="29"/>
  <c r="O103" i="29"/>
  <c r="F104" i="29"/>
  <c r="G104" i="29"/>
  <c r="I104" i="29"/>
  <c r="J104" i="29"/>
  <c r="K104" i="29"/>
  <c r="L104" i="29"/>
  <c r="O104" i="29"/>
  <c r="F105" i="29"/>
  <c r="G105" i="29"/>
  <c r="I105" i="29"/>
  <c r="J105" i="29"/>
  <c r="K105" i="29"/>
  <c r="L105" i="29"/>
  <c r="O105" i="29"/>
  <c r="F106" i="29"/>
  <c r="G106" i="29"/>
  <c r="I106" i="29"/>
  <c r="J106" i="29"/>
  <c r="K106" i="29"/>
  <c r="L106" i="29"/>
  <c r="O106" i="29"/>
  <c r="F107" i="29"/>
  <c r="L116" i="1" s="1"/>
  <c r="L118" i="1" s="1"/>
  <c r="G107" i="29"/>
  <c r="I107" i="29"/>
  <c r="N116" i="1" s="1"/>
  <c r="N118" i="1" s="1"/>
  <c r="J107" i="29"/>
  <c r="O116" i="1" s="1"/>
  <c r="O118" i="1" s="1"/>
  <c r="K107" i="29"/>
  <c r="L107" i="29"/>
  <c r="O107" i="29"/>
  <c r="F108" i="29"/>
  <c r="G108" i="29"/>
  <c r="I108" i="29"/>
  <c r="J108" i="29"/>
  <c r="K108" i="29"/>
  <c r="L108" i="29"/>
  <c r="O108" i="29"/>
  <c r="F109" i="29"/>
  <c r="G109" i="29"/>
  <c r="I109" i="29"/>
  <c r="J109" i="29"/>
  <c r="K109" i="29"/>
  <c r="L109" i="29"/>
  <c r="O109" i="29"/>
  <c r="F110" i="29"/>
  <c r="G110" i="29"/>
  <c r="I110" i="29"/>
  <c r="J110" i="29"/>
  <c r="K110" i="29"/>
  <c r="L110" i="29"/>
  <c r="O110" i="29"/>
  <c r="F111" i="29"/>
  <c r="G111" i="29"/>
  <c r="I111" i="29"/>
  <c r="J111" i="29"/>
  <c r="K111" i="29"/>
  <c r="L111" i="29"/>
  <c r="O111" i="29"/>
  <c r="F112" i="29"/>
  <c r="G112" i="29"/>
  <c r="I112" i="29"/>
  <c r="J112" i="29"/>
  <c r="K112" i="29"/>
  <c r="L112" i="29"/>
  <c r="O112" i="29"/>
  <c r="F113" i="29"/>
  <c r="G113" i="29"/>
  <c r="I113" i="29"/>
  <c r="J113" i="29"/>
  <c r="K113" i="29"/>
  <c r="L113" i="29"/>
  <c r="O113" i="29"/>
  <c r="F114" i="29"/>
  <c r="G114" i="29"/>
  <c r="I114" i="29"/>
  <c r="J114" i="29"/>
  <c r="K114" i="29"/>
  <c r="L114" i="29"/>
  <c r="O114" i="29"/>
  <c r="F115" i="29"/>
  <c r="G115" i="29"/>
  <c r="I115" i="29"/>
  <c r="J115" i="29"/>
  <c r="K115" i="29"/>
  <c r="L115" i="29"/>
  <c r="O115" i="29"/>
  <c r="F116" i="29"/>
  <c r="G116" i="29"/>
  <c r="I116" i="29"/>
  <c r="J116" i="29"/>
  <c r="K116" i="29"/>
  <c r="L116" i="29"/>
  <c r="O116" i="29"/>
  <c r="F117" i="29"/>
  <c r="G117" i="29"/>
  <c r="I117" i="29"/>
  <c r="J117" i="29"/>
  <c r="K117" i="29"/>
  <c r="L117" i="29"/>
  <c r="O117" i="29"/>
  <c r="F118" i="29"/>
  <c r="L120" i="1" s="1"/>
  <c r="L122" i="1" s="1"/>
  <c r="G118" i="29"/>
  <c r="I118" i="29"/>
  <c r="N120" i="1" s="1"/>
  <c r="N122" i="1" s="1"/>
  <c r="J118" i="29"/>
  <c r="O120" i="1" s="1"/>
  <c r="O122" i="1" s="1"/>
  <c r="K118" i="29"/>
  <c r="P120" i="1" s="1"/>
  <c r="P122" i="1" s="1"/>
  <c r="L118" i="29"/>
  <c r="O118" i="29"/>
  <c r="F119" i="29"/>
  <c r="G119" i="29"/>
  <c r="I119" i="29"/>
  <c r="J119" i="29"/>
  <c r="K119" i="29"/>
  <c r="L119" i="29"/>
  <c r="O119" i="29"/>
  <c r="F120" i="29"/>
  <c r="G120" i="29"/>
  <c r="I120" i="29"/>
  <c r="J120" i="29"/>
  <c r="K120" i="29"/>
  <c r="L120" i="29"/>
  <c r="O120" i="29"/>
  <c r="F121" i="29"/>
  <c r="G121" i="29"/>
  <c r="I121" i="29"/>
  <c r="J121" i="29"/>
  <c r="K121" i="29"/>
  <c r="L121" i="29"/>
  <c r="O121" i="29"/>
  <c r="F122" i="29"/>
  <c r="G122" i="29"/>
  <c r="I122" i="29"/>
  <c r="J122" i="29"/>
  <c r="K122" i="29"/>
  <c r="L122" i="29"/>
  <c r="O122" i="29"/>
  <c r="F123" i="29"/>
  <c r="G123" i="29"/>
  <c r="I123" i="29"/>
  <c r="J123" i="29"/>
  <c r="K123" i="29"/>
  <c r="L123" i="29"/>
  <c r="O123" i="29"/>
  <c r="F124" i="29"/>
  <c r="G124" i="29"/>
  <c r="I124" i="29"/>
  <c r="J124" i="29"/>
  <c r="K124" i="29"/>
  <c r="L124" i="29"/>
  <c r="O124" i="29"/>
  <c r="F125" i="29"/>
  <c r="G125" i="29"/>
  <c r="I125" i="29"/>
  <c r="J125" i="29"/>
  <c r="K125" i="29"/>
  <c r="L125" i="29"/>
  <c r="O125" i="29"/>
  <c r="P125" i="29" s="1"/>
  <c r="F126" i="29"/>
  <c r="L124" i="1" s="1"/>
  <c r="L126" i="1" s="1"/>
  <c r="G126" i="29"/>
  <c r="I126" i="29"/>
  <c r="N124" i="1" s="1"/>
  <c r="N126" i="1" s="1"/>
  <c r="J126" i="29"/>
  <c r="O124" i="1" s="1"/>
  <c r="O126" i="1" s="1"/>
  <c r="K126" i="29"/>
  <c r="P124" i="1" s="1"/>
  <c r="P126" i="1" s="1"/>
  <c r="L126" i="29"/>
  <c r="O126" i="29"/>
  <c r="F127" i="29"/>
  <c r="L128" i="1" s="1"/>
  <c r="L130" i="1" s="1"/>
  <c r="G127" i="29"/>
  <c r="I127" i="29"/>
  <c r="N128" i="1" s="1"/>
  <c r="N130" i="1" s="1"/>
  <c r="J127" i="29"/>
  <c r="O128" i="1" s="1"/>
  <c r="O130" i="1" s="1"/>
  <c r="K127" i="29"/>
  <c r="L127" i="29"/>
  <c r="O127" i="29"/>
  <c r="F128" i="29"/>
  <c r="G128" i="29"/>
  <c r="I128" i="29"/>
  <c r="J128" i="29"/>
  <c r="K128" i="29"/>
  <c r="L128" i="29"/>
  <c r="O128" i="29"/>
  <c r="F129" i="29"/>
  <c r="G129" i="29"/>
  <c r="I129" i="29"/>
  <c r="J129" i="29"/>
  <c r="K129" i="29"/>
  <c r="L129" i="29"/>
  <c r="O129" i="29"/>
  <c r="F130" i="29"/>
  <c r="G130" i="29"/>
  <c r="I130" i="29"/>
  <c r="J130" i="29"/>
  <c r="K130" i="29"/>
  <c r="L130" i="29"/>
  <c r="O130" i="29"/>
  <c r="F131" i="29"/>
  <c r="G131" i="29"/>
  <c r="I131" i="29"/>
  <c r="J131" i="29"/>
  <c r="K131" i="29"/>
  <c r="L131" i="29"/>
  <c r="O131" i="29"/>
  <c r="F132" i="29"/>
  <c r="G132" i="29"/>
  <c r="I132" i="29"/>
  <c r="J132" i="29"/>
  <c r="K132" i="29"/>
  <c r="L132" i="29"/>
  <c r="O132" i="29"/>
  <c r="F133" i="29"/>
  <c r="G133" i="29"/>
  <c r="M132" i="1" s="1"/>
  <c r="M134" i="1" s="1"/>
  <c r="I133" i="29"/>
  <c r="N132" i="1" s="1"/>
  <c r="N134" i="1" s="1"/>
  <c r="J133" i="29"/>
  <c r="O132" i="1" s="1"/>
  <c r="O134" i="1" s="1"/>
  <c r="K133" i="29"/>
  <c r="P132" i="1" s="1"/>
  <c r="P134" i="1" s="1"/>
  <c r="L133" i="29"/>
  <c r="O133" i="29"/>
  <c r="F134" i="29"/>
  <c r="G134" i="29"/>
  <c r="I134" i="29"/>
  <c r="J134" i="29"/>
  <c r="K134" i="29"/>
  <c r="L134" i="29"/>
  <c r="O134" i="29"/>
  <c r="F135" i="29"/>
  <c r="G135" i="29"/>
  <c r="M136" i="1" s="1"/>
  <c r="M138" i="1" s="1"/>
  <c r="I135" i="29"/>
  <c r="N136" i="1" s="1"/>
  <c r="N138" i="1" s="1"/>
  <c r="J135" i="29"/>
  <c r="O136" i="1" s="1"/>
  <c r="O138" i="1" s="1"/>
  <c r="K135" i="29"/>
  <c r="P136" i="1" s="1"/>
  <c r="P138" i="1" s="1"/>
  <c r="L135" i="29"/>
  <c r="O135" i="29"/>
  <c r="F136" i="29"/>
  <c r="G136" i="29"/>
  <c r="I136" i="29"/>
  <c r="J136" i="29"/>
  <c r="K136" i="29"/>
  <c r="L136" i="29"/>
  <c r="O136" i="29"/>
  <c r="F137" i="29"/>
  <c r="G137" i="29"/>
  <c r="I137" i="29"/>
  <c r="J137" i="29"/>
  <c r="K137" i="29"/>
  <c r="L137" i="29"/>
  <c r="O137" i="29"/>
  <c r="F138" i="29"/>
  <c r="G138" i="29"/>
  <c r="I138" i="29"/>
  <c r="J138" i="29"/>
  <c r="K138" i="29"/>
  <c r="L138" i="29"/>
  <c r="O138" i="29"/>
  <c r="F139" i="29"/>
  <c r="G139" i="29"/>
  <c r="I139" i="29"/>
  <c r="J139" i="29"/>
  <c r="K139" i="29"/>
  <c r="L139" i="29"/>
  <c r="O139" i="29"/>
  <c r="F140" i="29"/>
  <c r="G140" i="29"/>
  <c r="M140" i="1" s="1"/>
  <c r="M142" i="1" s="1"/>
  <c r="I140" i="29"/>
  <c r="N140" i="1" s="1"/>
  <c r="N142" i="1" s="1"/>
  <c r="J140" i="29"/>
  <c r="O140" i="1" s="1"/>
  <c r="O142" i="1" s="1"/>
  <c r="K140" i="29"/>
  <c r="P140" i="1" s="1"/>
  <c r="P142" i="1" s="1"/>
  <c r="L140" i="29"/>
  <c r="O140" i="29"/>
  <c r="F141" i="29"/>
  <c r="G141" i="29"/>
  <c r="I141" i="29"/>
  <c r="J141" i="29"/>
  <c r="K141" i="29"/>
  <c r="L141" i="29"/>
  <c r="O141" i="29"/>
  <c r="F142" i="29"/>
  <c r="G142" i="29"/>
  <c r="I142" i="29"/>
  <c r="J142" i="29"/>
  <c r="K142" i="29"/>
  <c r="L142" i="29"/>
  <c r="O142" i="29"/>
  <c r="F143" i="29"/>
  <c r="G143" i="29"/>
  <c r="I143" i="29"/>
  <c r="J143" i="29"/>
  <c r="K143" i="29"/>
  <c r="L143" i="29"/>
  <c r="O143" i="29"/>
  <c r="F144" i="29"/>
  <c r="G144" i="29"/>
  <c r="I144" i="29"/>
  <c r="J144" i="29"/>
  <c r="K144" i="29"/>
  <c r="L144" i="29"/>
  <c r="O144" i="29"/>
  <c r="F145" i="29"/>
  <c r="G145" i="29"/>
  <c r="M144" i="1" s="1"/>
  <c r="M146" i="1" s="1"/>
  <c r="I145" i="29"/>
  <c r="N144" i="1" s="1"/>
  <c r="N146" i="1" s="1"/>
  <c r="J145" i="29"/>
  <c r="K145" i="29"/>
  <c r="P144" i="1" s="1"/>
  <c r="P146" i="1" s="1"/>
  <c r="L145" i="29"/>
  <c r="O145" i="29"/>
  <c r="P145" i="29" s="1"/>
  <c r="R144" i="1" s="1"/>
  <c r="R146" i="1" s="1"/>
  <c r="F146" i="29"/>
  <c r="G146" i="29"/>
  <c r="I146" i="29"/>
  <c r="J146" i="29"/>
  <c r="K146" i="29"/>
  <c r="L146" i="29"/>
  <c r="O146" i="29"/>
  <c r="F147" i="29"/>
  <c r="G147" i="29"/>
  <c r="I147" i="29"/>
  <c r="J147" i="29"/>
  <c r="K147" i="29"/>
  <c r="L147" i="29"/>
  <c r="O147" i="29"/>
  <c r="F148" i="29"/>
  <c r="G148" i="29"/>
  <c r="I148" i="29"/>
  <c r="J148" i="29"/>
  <c r="K148" i="29"/>
  <c r="L148" i="29"/>
  <c r="O148" i="29"/>
  <c r="F149" i="29"/>
  <c r="G149" i="29"/>
  <c r="I149" i="29"/>
  <c r="J149" i="29"/>
  <c r="K149" i="29"/>
  <c r="L149" i="29"/>
  <c r="O149" i="29"/>
  <c r="F150" i="29"/>
  <c r="G150" i="29"/>
  <c r="I150" i="29"/>
  <c r="J150" i="29"/>
  <c r="K150" i="29"/>
  <c r="L150" i="29"/>
  <c r="O150" i="29"/>
  <c r="F151" i="29"/>
  <c r="G151" i="29"/>
  <c r="I151" i="29"/>
  <c r="J151" i="29"/>
  <c r="K151" i="29"/>
  <c r="L151" i="29"/>
  <c r="O151" i="29"/>
  <c r="H153" i="29"/>
  <c r="M153" i="29"/>
  <c r="N153" i="29"/>
  <c r="P153" i="29"/>
  <c r="H154" i="29"/>
  <c r="J154" i="29"/>
  <c r="M154" i="29" s="1"/>
  <c r="Q154" i="29" s="1"/>
  <c r="P154" i="29"/>
  <c r="P142" i="29" l="1"/>
  <c r="P130" i="29"/>
  <c r="H122" i="29"/>
  <c r="H76" i="29"/>
  <c r="H10" i="29"/>
  <c r="H130" i="29"/>
  <c r="H114" i="29"/>
  <c r="P91" i="29"/>
  <c r="H28" i="29"/>
  <c r="N28" i="29" s="1"/>
  <c r="H20" i="29"/>
  <c r="P18" i="29"/>
  <c r="P14" i="29"/>
  <c r="R16" i="1" s="1"/>
  <c r="R18" i="1" s="1"/>
  <c r="H12" i="29"/>
  <c r="N12" i="29" s="1"/>
  <c r="P150" i="29"/>
  <c r="P65" i="29"/>
  <c r="Q49" i="29"/>
  <c r="P28" i="29"/>
  <c r="P20" i="29"/>
  <c r="H139" i="29"/>
  <c r="H131" i="29"/>
  <c r="N131" i="29" s="1"/>
  <c r="H95" i="29"/>
  <c r="N95" i="29" s="1"/>
  <c r="P88" i="29"/>
  <c r="H83" i="29"/>
  <c r="H50" i="29"/>
  <c r="N50" i="29" s="1"/>
  <c r="R50" i="29" s="1"/>
  <c r="P34" i="29"/>
  <c r="P26" i="29"/>
  <c r="H147" i="29"/>
  <c r="M105" i="29"/>
  <c r="Q105" i="29" s="1"/>
  <c r="H51" i="29"/>
  <c r="N51" i="29" s="1"/>
  <c r="H19" i="29"/>
  <c r="P143" i="29"/>
  <c r="P135" i="29"/>
  <c r="R136" i="1" s="1"/>
  <c r="R138" i="1" s="1"/>
  <c r="P110" i="29"/>
  <c r="H106" i="29"/>
  <c r="N106" i="29" s="1"/>
  <c r="P58" i="29"/>
  <c r="P50" i="29"/>
  <c r="H39" i="29"/>
  <c r="N39" i="29" s="1"/>
  <c r="H144" i="29"/>
  <c r="N144" i="29" s="1"/>
  <c r="H142" i="29"/>
  <c r="M139" i="29"/>
  <c r="Q139" i="29" s="1"/>
  <c r="P134" i="29"/>
  <c r="P131" i="29"/>
  <c r="P113" i="29"/>
  <c r="P94" i="29"/>
  <c r="P72" i="29"/>
  <c r="P68" i="29"/>
  <c r="H67" i="29"/>
  <c r="N67" i="29" s="1"/>
  <c r="H59" i="29"/>
  <c r="H58" i="29"/>
  <c r="H30" i="29"/>
  <c r="P151" i="29"/>
  <c r="P146" i="29"/>
  <c r="P136" i="29"/>
  <c r="P122" i="29"/>
  <c r="M121" i="29"/>
  <c r="Q121" i="29" s="1"/>
  <c r="M118" i="29"/>
  <c r="Q118" i="29" s="1"/>
  <c r="H118" i="29"/>
  <c r="N118" i="29" s="1"/>
  <c r="P105" i="29"/>
  <c r="M101" i="29"/>
  <c r="Q101" i="29" s="1"/>
  <c r="P100" i="29"/>
  <c r="M95" i="29"/>
  <c r="Q95" i="29" s="1"/>
  <c r="H72" i="29"/>
  <c r="P62" i="29"/>
  <c r="R72" i="1" s="1"/>
  <c r="R74" i="1" s="1"/>
  <c r="P57" i="29"/>
  <c r="P37" i="29"/>
  <c r="H151" i="29"/>
  <c r="P148" i="29"/>
  <c r="P137" i="29"/>
  <c r="P133" i="29"/>
  <c r="R132" i="1" s="1"/>
  <c r="R134" i="1" s="1"/>
  <c r="M113" i="29"/>
  <c r="Q113" i="29" s="1"/>
  <c r="M106" i="29"/>
  <c r="Q106" i="29" s="1"/>
  <c r="M103" i="29"/>
  <c r="Q103" i="29" s="1"/>
  <c r="P101" i="29"/>
  <c r="P84" i="29"/>
  <c r="P75" i="29"/>
  <c r="R80" i="1" s="1"/>
  <c r="R82" i="1" s="1"/>
  <c r="P67" i="29"/>
  <c r="P54" i="29"/>
  <c r="P47" i="29"/>
  <c r="R56" i="1" s="1"/>
  <c r="M46" i="29"/>
  <c r="Q46" i="29" s="1"/>
  <c r="P30" i="29"/>
  <c r="P22" i="29"/>
  <c r="R24" i="1" s="1"/>
  <c r="R26" i="1" s="1"/>
  <c r="P129" i="29"/>
  <c r="M125" i="29"/>
  <c r="Q125" i="29" s="1"/>
  <c r="P124" i="29"/>
  <c r="H123" i="29"/>
  <c r="N123" i="29" s="1"/>
  <c r="P117" i="29"/>
  <c r="M110" i="29"/>
  <c r="Q110" i="29" s="1"/>
  <c r="H110" i="29"/>
  <c r="P93" i="29"/>
  <c r="P89" i="29"/>
  <c r="R96" i="1" s="1"/>
  <c r="R98" i="1" s="1"/>
  <c r="P85" i="29"/>
  <c r="R92" i="1" s="1"/>
  <c r="R94" i="1" s="1"/>
  <c r="P79" i="29"/>
  <c r="R84" i="1" s="1"/>
  <c r="R86" i="1" s="1"/>
  <c r="P69" i="29"/>
  <c r="P41" i="29"/>
  <c r="H35" i="29"/>
  <c r="N35" i="29" s="1"/>
  <c r="H34" i="29"/>
  <c r="N34" i="29" s="1"/>
  <c r="R34" i="29" s="1"/>
  <c r="P32" i="29"/>
  <c r="P27" i="29"/>
  <c r="R28" i="1" s="1"/>
  <c r="R30" i="1" s="1"/>
  <c r="H24" i="29"/>
  <c r="N24" i="29" s="1"/>
  <c r="H18" i="29"/>
  <c r="N18" i="29" s="1"/>
  <c r="R18" i="29" s="1"/>
  <c r="P16" i="29"/>
  <c r="H150" i="29"/>
  <c r="N150" i="29" s="1"/>
  <c r="R150" i="29" s="1"/>
  <c r="M147" i="29"/>
  <c r="Q147" i="29" s="1"/>
  <c r="M126" i="29"/>
  <c r="Q126" i="29" s="1"/>
  <c r="H126" i="29"/>
  <c r="P121" i="29"/>
  <c r="M114" i="29"/>
  <c r="Q114" i="29" s="1"/>
  <c r="M111" i="29"/>
  <c r="Q111" i="29" s="1"/>
  <c r="M109" i="29"/>
  <c r="Q109" i="29" s="1"/>
  <c r="P108" i="29"/>
  <c r="P106" i="29"/>
  <c r="M98" i="29"/>
  <c r="Q98" i="29" s="1"/>
  <c r="P97" i="29"/>
  <c r="P95" i="29"/>
  <c r="H84" i="29"/>
  <c r="N84" i="29" s="1"/>
  <c r="M76" i="29"/>
  <c r="Q76" i="29" s="1"/>
  <c r="H69" i="29"/>
  <c r="N69" i="29" s="1"/>
  <c r="H54" i="29"/>
  <c r="P46" i="29"/>
  <c r="P39" i="29"/>
  <c r="N30" i="29"/>
  <c r="N20" i="29"/>
  <c r="P12" i="29"/>
  <c r="O156" i="29"/>
  <c r="H143" i="29"/>
  <c r="P138" i="29"/>
  <c r="H136" i="29"/>
  <c r="M122" i="29"/>
  <c r="Q122" i="29" s="1"/>
  <c r="M119" i="29"/>
  <c r="Q119" i="29" s="1"/>
  <c r="M117" i="29"/>
  <c r="Q117" i="29" s="1"/>
  <c r="P116" i="29"/>
  <c r="H115" i="29"/>
  <c r="N115" i="29" s="1"/>
  <c r="P114" i="29"/>
  <c r="P109" i="29"/>
  <c r="M102" i="29"/>
  <c r="Q102" i="29" s="1"/>
  <c r="H102" i="29"/>
  <c r="N102" i="29" s="1"/>
  <c r="P98" i="29"/>
  <c r="P92" i="29"/>
  <c r="P83" i="29"/>
  <c r="H77" i="29"/>
  <c r="N77" i="29" s="1"/>
  <c r="P76" i="29"/>
  <c r="M72" i="29"/>
  <c r="Q72" i="29" s="1"/>
  <c r="P61" i="29"/>
  <c r="P53" i="29"/>
  <c r="R68" i="1" s="1"/>
  <c r="R70" i="1" s="1"/>
  <c r="H26" i="29"/>
  <c r="N26" i="29" s="1"/>
  <c r="R26" i="29" s="1"/>
  <c r="P24" i="29"/>
  <c r="H23" i="29"/>
  <c r="P19" i="29"/>
  <c r="H16" i="29"/>
  <c r="N16" i="29" s="1"/>
  <c r="R16" i="29" s="1"/>
  <c r="N10" i="29"/>
  <c r="R10" i="29" s="1"/>
  <c r="M145" i="29"/>
  <c r="Q145" i="29" s="1"/>
  <c r="O144" i="1"/>
  <c r="O146" i="1" s="1"/>
  <c r="N114" i="29"/>
  <c r="R114" i="29" s="1"/>
  <c r="L136" i="1"/>
  <c r="L138" i="1" s="1"/>
  <c r="H135" i="29"/>
  <c r="N135" i="29" s="1"/>
  <c r="R135" i="29" s="1"/>
  <c r="S136" i="1" s="1"/>
  <c r="S138" i="1" s="1"/>
  <c r="H134" i="29"/>
  <c r="N134" i="29" s="1"/>
  <c r="H107" i="29"/>
  <c r="N107" i="29" s="1"/>
  <c r="M116" i="1"/>
  <c r="M118" i="1" s="1"/>
  <c r="M92" i="29"/>
  <c r="Q92" i="29" s="1"/>
  <c r="H92" i="29"/>
  <c r="N92" i="29" s="1"/>
  <c r="M44" i="1"/>
  <c r="M46" i="1" s="1"/>
  <c r="P38" i="29"/>
  <c r="R44" i="1" s="1"/>
  <c r="R46" i="1" s="1"/>
  <c r="N136" i="29"/>
  <c r="N126" i="29"/>
  <c r="M123" i="29"/>
  <c r="Q123" i="29" s="1"/>
  <c r="M115" i="29"/>
  <c r="Q115" i="29" s="1"/>
  <c r="N110" i="29"/>
  <c r="M107" i="29"/>
  <c r="Q107" i="29" s="1"/>
  <c r="P116" i="1"/>
  <c r="P118" i="1" s="1"/>
  <c r="M99" i="29"/>
  <c r="Q99" i="29" s="1"/>
  <c r="P108" i="1"/>
  <c r="P110" i="1" s="1"/>
  <c r="H96" i="29"/>
  <c r="N96" i="29" s="1"/>
  <c r="M104" i="1"/>
  <c r="M106" i="1" s="1"/>
  <c r="H88" i="29"/>
  <c r="N88" i="29" s="1"/>
  <c r="N83" i="29"/>
  <c r="R83" i="29" s="1"/>
  <c r="H73" i="29"/>
  <c r="N73" i="29" s="1"/>
  <c r="H68" i="29"/>
  <c r="N68" i="29" s="1"/>
  <c r="I156" i="29"/>
  <c r="H133" i="29"/>
  <c r="N133" i="29" s="1"/>
  <c r="L132" i="1"/>
  <c r="L134" i="1" s="1"/>
  <c r="M127" i="29"/>
  <c r="Q127" i="29" s="1"/>
  <c r="P128" i="1"/>
  <c r="P130" i="1" s="1"/>
  <c r="L56" i="1"/>
  <c r="H47" i="29"/>
  <c r="N47" i="29" s="1"/>
  <c r="M4" i="1"/>
  <c r="M6" i="1" s="1"/>
  <c r="G156" i="29"/>
  <c r="N158" i="29" s="1"/>
  <c r="H99" i="29"/>
  <c r="N99" i="29" s="1"/>
  <c r="M108" i="1"/>
  <c r="M110" i="1" s="1"/>
  <c r="L52" i="1"/>
  <c r="L54" i="1" s="1"/>
  <c r="H43" i="29"/>
  <c r="N43" i="29" s="1"/>
  <c r="L16" i="1"/>
  <c r="L18" i="1" s="1"/>
  <c r="H14" i="29"/>
  <c r="N14" i="29" s="1"/>
  <c r="N142" i="29"/>
  <c r="R142" i="29" s="1"/>
  <c r="P140" i="29"/>
  <c r="R140" i="1" s="1"/>
  <c r="R142" i="1" s="1"/>
  <c r="M137" i="29"/>
  <c r="Q137" i="29" s="1"/>
  <c r="H127" i="29"/>
  <c r="N127" i="29" s="1"/>
  <c r="M128" i="1"/>
  <c r="M130" i="1" s="1"/>
  <c r="M124" i="1"/>
  <c r="M126" i="1" s="1"/>
  <c r="P126" i="29"/>
  <c r="R124" i="1" s="1"/>
  <c r="R126" i="1" s="1"/>
  <c r="P120" i="29"/>
  <c r="H119" i="29"/>
  <c r="N119" i="29" s="1"/>
  <c r="M120" i="1"/>
  <c r="M122" i="1" s="1"/>
  <c r="P118" i="29"/>
  <c r="R120" i="1" s="1"/>
  <c r="R122" i="1" s="1"/>
  <c r="P112" i="29"/>
  <c r="H111" i="29"/>
  <c r="N111" i="29" s="1"/>
  <c r="P104" i="29"/>
  <c r="H103" i="29"/>
  <c r="N103" i="29" s="1"/>
  <c r="M112" i="1"/>
  <c r="M114" i="1" s="1"/>
  <c r="P102" i="29"/>
  <c r="R112" i="1" s="1"/>
  <c r="R114" i="1" s="1"/>
  <c r="H94" i="29"/>
  <c r="N94" i="29" s="1"/>
  <c r="M94" i="29"/>
  <c r="Q94" i="29" s="1"/>
  <c r="M89" i="29"/>
  <c r="Q89" i="29" s="1"/>
  <c r="P96" i="1"/>
  <c r="P98" i="1" s="1"/>
  <c r="L72" i="1"/>
  <c r="L74" i="1" s="1"/>
  <c r="H62" i="29"/>
  <c r="N62" i="29" s="1"/>
  <c r="M48" i="1"/>
  <c r="M50" i="1" s="1"/>
  <c r="P42" i="29"/>
  <c r="R48" i="1" s="1"/>
  <c r="R50" i="1" s="1"/>
  <c r="L24" i="1"/>
  <c r="L26" i="1" s="1"/>
  <c r="H22" i="29"/>
  <c r="N22" i="29" s="1"/>
  <c r="H87" i="29"/>
  <c r="N87" i="29" s="1"/>
  <c r="M80" i="29"/>
  <c r="Q80" i="29" s="1"/>
  <c r="M77" i="29"/>
  <c r="Q77" i="29" s="1"/>
  <c r="H49" i="29"/>
  <c r="N49" i="29" s="1"/>
  <c r="L60" i="1"/>
  <c r="L62" i="1" s="1"/>
  <c r="H29" i="29"/>
  <c r="N29" i="29" s="1"/>
  <c r="L32" i="1"/>
  <c r="L34" i="1" s="1"/>
  <c r="H21" i="29"/>
  <c r="N21" i="29" s="1"/>
  <c r="H17" i="29"/>
  <c r="N17" i="29" s="1"/>
  <c r="H13" i="29"/>
  <c r="N13" i="29" s="1"/>
  <c r="L12" i="1"/>
  <c r="L14" i="1" s="1"/>
  <c r="K156" i="29"/>
  <c r="M150" i="29"/>
  <c r="Q150" i="29" s="1"/>
  <c r="M148" i="29"/>
  <c r="Q148" i="29" s="1"/>
  <c r="N143" i="29"/>
  <c r="R143" i="29" s="1"/>
  <c r="M130" i="29"/>
  <c r="Q130" i="29" s="1"/>
  <c r="H120" i="29"/>
  <c r="N120" i="29" s="1"/>
  <c r="H116" i="29"/>
  <c r="N116" i="29" s="1"/>
  <c r="H112" i="29"/>
  <c r="N112" i="29" s="1"/>
  <c r="R112" i="29" s="1"/>
  <c r="H108" i="29"/>
  <c r="N108" i="29" s="1"/>
  <c r="R108" i="29" s="1"/>
  <c r="H104" i="29"/>
  <c r="N104" i="29" s="1"/>
  <c r="H100" i="29"/>
  <c r="N100" i="29" s="1"/>
  <c r="H97" i="29"/>
  <c r="N97" i="29" s="1"/>
  <c r="R97" i="29" s="1"/>
  <c r="H91" i="29"/>
  <c r="N91" i="29" s="1"/>
  <c r="R91" i="29" s="1"/>
  <c r="P87" i="29"/>
  <c r="H85" i="29"/>
  <c r="N85" i="29" s="1"/>
  <c r="M92" i="1"/>
  <c r="M94" i="1" s="1"/>
  <c r="M84" i="29"/>
  <c r="Q84" i="29" s="1"/>
  <c r="M81" i="29"/>
  <c r="Q81" i="29" s="1"/>
  <c r="P88" i="1"/>
  <c r="P90" i="1" s="1"/>
  <c r="H75" i="29"/>
  <c r="N75" i="29" s="1"/>
  <c r="L80" i="1"/>
  <c r="L82" i="1" s="1"/>
  <c r="P73" i="29"/>
  <c r="M62" i="29"/>
  <c r="Q62" i="29" s="1"/>
  <c r="M58" i="29"/>
  <c r="Q58" i="29" s="1"/>
  <c r="M54" i="29"/>
  <c r="Q54" i="29" s="1"/>
  <c r="M50" i="29"/>
  <c r="Q50" i="29" s="1"/>
  <c r="P49" i="29"/>
  <c r="R60" i="1" s="1"/>
  <c r="R62" i="1" s="1"/>
  <c r="P33" i="29"/>
  <c r="H31" i="29"/>
  <c r="N31" i="29" s="1"/>
  <c r="M36" i="1"/>
  <c r="M38" i="1" s="1"/>
  <c r="M30" i="29"/>
  <c r="Q30" i="29" s="1"/>
  <c r="P29" i="29"/>
  <c r="R32" i="1" s="1"/>
  <c r="R34" i="1" s="1"/>
  <c r="H27" i="29"/>
  <c r="N27" i="29" s="1"/>
  <c r="M28" i="1"/>
  <c r="M30" i="1" s="1"/>
  <c r="M26" i="29"/>
  <c r="Q26" i="29" s="1"/>
  <c r="P25" i="29"/>
  <c r="N23" i="29"/>
  <c r="R23" i="29" s="1"/>
  <c r="M22" i="29"/>
  <c r="Q22" i="29" s="1"/>
  <c r="P21" i="29"/>
  <c r="N19" i="29"/>
  <c r="M18" i="29"/>
  <c r="Q18" i="29" s="1"/>
  <c r="P17" i="29"/>
  <c r="H15" i="29"/>
  <c r="N15" i="29" s="1"/>
  <c r="M20" i="1"/>
  <c r="M22" i="1" s="1"/>
  <c r="M14" i="29"/>
  <c r="Q14" i="29" s="1"/>
  <c r="P13" i="29"/>
  <c r="R12" i="1" s="1"/>
  <c r="R14" i="1" s="1"/>
  <c r="H11" i="29"/>
  <c r="N11" i="29" s="1"/>
  <c r="M8" i="1"/>
  <c r="M10" i="1" s="1"/>
  <c r="M10" i="29"/>
  <c r="Q10" i="29" s="1"/>
  <c r="P9" i="29"/>
  <c r="R4" i="1" s="1"/>
  <c r="R6" i="1" s="1"/>
  <c r="M96" i="29"/>
  <c r="Q96" i="29" s="1"/>
  <c r="L104" i="1"/>
  <c r="L106" i="1" s="1"/>
  <c r="H81" i="29"/>
  <c r="N81" i="29" s="1"/>
  <c r="M88" i="1"/>
  <c r="M90" i="1" s="1"/>
  <c r="H71" i="29"/>
  <c r="N71" i="29" s="1"/>
  <c r="H33" i="29"/>
  <c r="H25" i="29"/>
  <c r="N25" i="29" s="1"/>
  <c r="H9" i="29"/>
  <c r="N9" i="29" s="1"/>
  <c r="L4" i="1"/>
  <c r="L6" i="1" s="1"/>
  <c r="N151" i="29"/>
  <c r="R151" i="29" s="1"/>
  <c r="P144" i="29"/>
  <c r="M142" i="29"/>
  <c r="Q142" i="29" s="1"/>
  <c r="M140" i="29"/>
  <c r="Q140" i="29" s="1"/>
  <c r="L140" i="1"/>
  <c r="L142" i="1" s="1"/>
  <c r="M151" i="29"/>
  <c r="Q151" i="29" s="1"/>
  <c r="M149" i="29"/>
  <c r="Q149" i="29" s="1"/>
  <c r="P147" i="29"/>
  <c r="H146" i="29"/>
  <c r="N146" i="29" s="1"/>
  <c r="H145" i="29"/>
  <c r="N145" i="29" s="1"/>
  <c r="L144" i="1"/>
  <c r="L146" i="1" s="1"/>
  <c r="M143" i="29"/>
  <c r="Q143" i="29" s="1"/>
  <c r="P139" i="29"/>
  <c r="M138" i="29"/>
  <c r="Q138" i="29" s="1"/>
  <c r="H137" i="29"/>
  <c r="N137" i="29" s="1"/>
  <c r="M134" i="29"/>
  <c r="Q134" i="29" s="1"/>
  <c r="H129" i="29"/>
  <c r="N129" i="29" s="1"/>
  <c r="R129" i="29" s="1"/>
  <c r="P127" i="29"/>
  <c r="R128" i="1" s="1"/>
  <c r="R130" i="1" s="1"/>
  <c r="H125" i="29"/>
  <c r="N125" i="29" s="1"/>
  <c r="R125" i="29" s="1"/>
  <c r="H121" i="29"/>
  <c r="N121" i="29" s="1"/>
  <c r="P119" i="29"/>
  <c r="H117" i="29"/>
  <c r="N117" i="29" s="1"/>
  <c r="R117" i="29" s="1"/>
  <c r="P115" i="29"/>
  <c r="H113" i="29"/>
  <c r="N113" i="29" s="1"/>
  <c r="R113" i="29" s="1"/>
  <c r="P111" i="29"/>
  <c r="H109" i="29"/>
  <c r="N109" i="29" s="1"/>
  <c r="R109" i="29" s="1"/>
  <c r="P107" i="29"/>
  <c r="R116" i="1" s="1"/>
  <c r="R118" i="1" s="1"/>
  <c r="H105" i="29"/>
  <c r="N105" i="29" s="1"/>
  <c r="R105" i="29" s="1"/>
  <c r="P103" i="29"/>
  <c r="H101" i="29"/>
  <c r="N101" i="29" s="1"/>
  <c r="P99" i="29"/>
  <c r="R108" i="1" s="1"/>
  <c r="R110" i="1" s="1"/>
  <c r="H98" i="29"/>
  <c r="N98" i="29" s="1"/>
  <c r="P96" i="29"/>
  <c r="R104" i="1" s="1"/>
  <c r="R106" i="1" s="1"/>
  <c r="H93" i="29"/>
  <c r="N93" i="29" s="1"/>
  <c r="H89" i="29"/>
  <c r="N89" i="29" s="1"/>
  <c r="M96" i="1"/>
  <c r="M98" i="1" s="1"/>
  <c r="M88" i="29"/>
  <c r="Q88" i="29" s="1"/>
  <c r="M85" i="29"/>
  <c r="Q85" i="29" s="1"/>
  <c r="P92" i="1"/>
  <c r="P94" i="1" s="1"/>
  <c r="H79" i="29"/>
  <c r="N79" i="29" s="1"/>
  <c r="L84" i="1"/>
  <c r="L86" i="1" s="1"/>
  <c r="P77" i="29"/>
  <c r="P71" i="29"/>
  <c r="M68" i="29"/>
  <c r="Q68" i="29" s="1"/>
  <c r="P63" i="29"/>
  <c r="P59" i="29"/>
  <c r="P55" i="29"/>
  <c r="P51" i="29"/>
  <c r="P45" i="29"/>
  <c r="M42" i="29"/>
  <c r="Q42" i="29" s="1"/>
  <c r="H42" i="29"/>
  <c r="N42" i="29" s="1"/>
  <c r="M38" i="29"/>
  <c r="Q38" i="29" s="1"/>
  <c r="H38" i="29"/>
  <c r="N38" i="29" s="1"/>
  <c r="M34" i="29"/>
  <c r="Q34" i="29" s="1"/>
  <c r="M33" i="29"/>
  <c r="Q33" i="29" s="1"/>
  <c r="M31" i="29"/>
  <c r="Q31" i="29" s="1"/>
  <c r="P36" i="1"/>
  <c r="P38" i="1" s="1"/>
  <c r="M29" i="29"/>
  <c r="Q29" i="29" s="1"/>
  <c r="M27" i="29"/>
  <c r="Q27" i="29" s="1"/>
  <c r="P28" i="1"/>
  <c r="P30" i="1" s="1"/>
  <c r="M25" i="29"/>
  <c r="Q25" i="29" s="1"/>
  <c r="M23" i="29"/>
  <c r="Q23" i="29" s="1"/>
  <c r="M21" i="29"/>
  <c r="Q21" i="29" s="1"/>
  <c r="M19" i="29"/>
  <c r="Q19" i="29" s="1"/>
  <c r="M17" i="29"/>
  <c r="Q17" i="29" s="1"/>
  <c r="M15" i="29"/>
  <c r="Q15" i="29" s="1"/>
  <c r="P20" i="1"/>
  <c r="P22" i="1" s="1"/>
  <c r="M13" i="29"/>
  <c r="Q13" i="29" s="1"/>
  <c r="M11" i="29"/>
  <c r="Q11" i="29" s="1"/>
  <c r="P8" i="1"/>
  <c r="P10" i="1" s="1"/>
  <c r="M9" i="29"/>
  <c r="Q9" i="29" s="1"/>
  <c r="P149" i="29"/>
  <c r="M146" i="29"/>
  <c r="Q146" i="29" s="1"/>
  <c r="P141" i="29"/>
  <c r="N154" i="29"/>
  <c r="R154" i="29" s="1"/>
  <c r="H148" i="29"/>
  <c r="N148" i="29" s="1"/>
  <c r="R148" i="29" s="1"/>
  <c r="M144" i="29"/>
  <c r="Q144" i="29" s="1"/>
  <c r="H140" i="29"/>
  <c r="N140" i="29" s="1"/>
  <c r="H138" i="29"/>
  <c r="N138" i="29" s="1"/>
  <c r="R138" i="29" s="1"/>
  <c r="M136" i="29"/>
  <c r="Q136" i="29" s="1"/>
  <c r="M135" i="29"/>
  <c r="Q135" i="29" s="1"/>
  <c r="H132" i="29"/>
  <c r="N132" i="29" s="1"/>
  <c r="M132" i="29"/>
  <c r="Q132" i="29" s="1"/>
  <c r="M131" i="29"/>
  <c r="Q131" i="29" s="1"/>
  <c r="H128" i="29"/>
  <c r="N128" i="29" s="1"/>
  <c r="M128" i="29"/>
  <c r="Q128" i="29" s="1"/>
  <c r="P123" i="29"/>
  <c r="R121" i="29"/>
  <c r="J156" i="29"/>
  <c r="N147" i="29"/>
  <c r="H141" i="29"/>
  <c r="N141" i="29" s="1"/>
  <c r="N139" i="29"/>
  <c r="L156" i="29"/>
  <c r="M141" i="29"/>
  <c r="Q141" i="29" s="1"/>
  <c r="M133" i="29"/>
  <c r="Q133" i="29" s="1"/>
  <c r="P132" i="29"/>
  <c r="M129" i="29"/>
  <c r="Q129" i="29" s="1"/>
  <c r="P128" i="29"/>
  <c r="N122" i="29"/>
  <c r="N130" i="29"/>
  <c r="R130" i="29" s="1"/>
  <c r="H149" i="29"/>
  <c r="N149" i="29" s="1"/>
  <c r="H124" i="29"/>
  <c r="N124" i="29" s="1"/>
  <c r="M124" i="29"/>
  <c r="Q124" i="29" s="1"/>
  <c r="F156" i="29"/>
  <c r="M97" i="29"/>
  <c r="Q97" i="29" s="1"/>
  <c r="M93" i="29"/>
  <c r="Q93" i="29" s="1"/>
  <c r="M91" i="29"/>
  <c r="Q91" i="29" s="1"/>
  <c r="P90" i="29"/>
  <c r="R100" i="1" s="1"/>
  <c r="R102" i="1" s="1"/>
  <c r="M87" i="29"/>
  <c r="Q87" i="29" s="1"/>
  <c r="P86" i="29"/>
  <c r="M83" i="29"/>
  <c r="Q83" i="29" s="1"/>
  <c r="P82" i="29"/>
  <c r="M79" i="29"/>
  <c r="Q79" i="29" s="1"/>
  <c r="P78" i="29"/>
  <c r="H74" i="29"/>
  <c r="N74" i="29" s="1"/>
  <c r="M74" i="29"/>
  <c r="Q74" i="29" s="1"/>
  <c r="M73" i="29"/>
  <c r="Q73" i="29" s="1"/>
  <c r="H70" i="29"/>
  <c r="N70" i="29" s="1"/>
  <c r="M70" i="29"/>
  <c r="Q70" i="29" s="1"/>
  <c r="M69" i="29"/>
  <c r="Q69" i="29" s="1"/>
  <c r="H66" i="29"/>
  <c r="N66" i="29" s="1"/>
  <c r="M66" i="29"/>
  <c r="Q66" i="29" s="1"/>
  <c r="H65" i="29"/>
  <c r="N65" i="29" s="1"/>
  <c r="R65" i="29" s="1"/>
  <c r="M65" i="29"/>
  <c r="Q65" i="29" s="1"/>
  <c r="N59" i="29"/>
  <c r="H57" i="29"/>
  <c r="N57" i="29" s="1"/>
  <c r="M57" i="29"/>
  <c r="Q57" i="29" s="1"/>
  <c r="N54" i="29"/>
  <c r="M120" i="29"/>
  <c r="Q120" i="29" s="1"/>
  <c r="M116" i="29"/>
  <c r="Q116" i="29" s="1"/>
  <c r="M112" i="29"/>
  <c r="Q112" i="29" s="1"/>
  <c r="M108" i="29"/>
  <c r="Q108" i="29" s="1"/>
  <c r="M104" i="29"/>
  <c r="Q104" i="29" s="1"/>
  <c r="M100" i="29"/>
  <c r="Q100" i="29" s="1"/>
  <c r="N80" i="29"/>
  <c r="R80" i="29" s="1"/>
  <c r="N76" i="29"/>
  <c r="M75" i="29"/>
  <c r="Q75" i="29" s="1"/>
  <c r="P74" i="29"/>
  <c r="R76" i="1" s="1"/>
  <c r="R78" i="1" s="1"/>
  <c r="M71" i="29"/>
  <c r="Q71" i="29" s="1"/>
  <c r="P70" i="29"/>
  <c r="M67" i="29"/>
  <c r="Q67" i="29" s="1"/>
  <c r="P66" i="29"/>
  <c r="N46" i="29"/>
  <c r="H41" i="29"/>
  <c r="N41" i="29" s="1"/>
  <c r="R41" i="29" s="1"/>
  <c r="M41" i="29"/>
  <c r="Q41" i="29" s="1"/>
  <c r="N72" i="29"/>
  <c r="R72" i="29" s="1"/>
  <c r="N63" i="29"/>
  <c r="H61" i="29"/>
  <c r="N61" i="29" s="1"/>
  <c r="M61" i="29"/>
  <c r="Q61" i="29" s="1"/>
  <c r="N58" i="29"/>
  <c r="R58" i="29" s="1"/>
  <c r="N55" i="29"/>
  <c r="H53" i="29"/>
  <c r="N53" i="29" s="1"/>
  <c r="M53" i="29"/>
  <c r="Q53" i="29" s="1"/>
  <c r="H90" i="29"/>
  <c r="N90" i="29" s="1"/>
  <c r="M90" i="29"/>
  <c r="Q90" i="29" s="1"/>
  <c r="H86" i="29"/>
  <c r="N86" i="29" s="1"/>
  <c r="M86" i="29"/>
  <c r="Q86" i="29" s="1"/>
  <c r="H82" i="29"/>
  <c r="N82" i="29" s="1"/>
  <c r="M82" i="29"/>
  <c r="Q82" i="29" s="1"/>
  <c r="H78" i="29"/>
  <c r="N78" i="29" s="1"/>
  <c r="M78" i="29"/>
  <c r="Q78" i="29" s="1"/>
  <c r="H45" i="29"/>
  <c r="N45" i="29" s="1"/>
  <c r="M45" i="29"/>
  <c r="Q45" i="29" s="1"/>
  <c r="H37" i="29"/>
  <c r="N37" i="29" s="1"/>
  <c r="M37" i="29"/>
  <c r="Q37" i="29" s="1"/>
  <c r="H64" i="29"/>
  <c r="N64" i="29" s="1"/>
  <c r="M64" i="29"/>
  <c r="Q64" i="29" s="1"/>
  <c r="M63" i="29"/>
  <c r="Q63" i="29" s="1"/>
  <c r="H60" i="29"/>
  <c r="N60" i="29" s="1"/>
  <c r="M60" i="29"/>
  <c r="Q60" i="29" s="1"/>
  <c r="M59" i="29"/>
  <c r="Q59" i="29" s="1"/>
  <c r="H56" i="29"/>
  <c r="N56" i="29" s="1"/>
  <c r="M56" i="29"/>
  <c r="Q56" i="29" s="1"/>
  <c r="M55" i="29"/>
  <c r="Q55" i="29" s="1"/>
  <c r="H52" i="29"/>
  <c r="N52" i="29" s="1"/>
  <c r="M52" i="29"/>
  <c r="Q52" i="29" s="1"/>
  <c r="M51" i="29"/>
  <c r="Q51" i="29" s="1"/>
  <c r="H48" i="29"/>
  <c r="N48" i="29" s="1"/>
  <c r="M48" i="29"/>
  <c r="Q48" i="29" s="1"/>
  <c r="M47" i="29"/>
  <c r="Q47" i="29" s="1"/>
  <c r="H44" i="29"/>
  <c r="N44" i="29" s="1"/>
  <c r="M44" i="29"/>
  <c r="Q44" i="29" s="1"/>
  <c r="M43" i="29"/>
  <c r="Q43" i="29" s="1"/>
  <c r="H40" i="29"/>
  <c r="N40" i="29" s="1"/>
  <c r="M40" i="29"/>
  <c r="Q40" i="29" s="1"/>
  <c r="M39" i="29"/>
  <c r="Q39" i="29" s="1"/>
  <c r="H36" i="29"/>
  <c r="N36" i="29" s="1"/>
  <c r="M36" i="29"/>
  <c r="Q36" i="29" s="1"/>
  <c r="M35" i="29"/>
  <c r="Q35" i="29" s="1"/>
  <c r="N33" i="29"/>
  <c r="R33" i="29" s="1"/>
  <c r="P64" i="29"/>
  <c r="P60" i="29"/>
  <c r="P56" i="29"/>
  <c r="P52" i="29"/>
  <c r="R64" i="1" s="1"/>
  <c r="R66" i="1" s="1"/>
  <c r="P48" i="29"/>
  <c r="P44" i="29"/>
  <c r="P40" i="29"/>
  <c r="P36" i="29"/>
  <c r="H32" i="29"/>
  <c r="M32" i="29"/>
  <c r="Q32" i="29" s="1"/>
  <c r="R20" i="29"/>
  <c r="P31" i="29"/>
  <c r="R36" i="1" s="1"/>
  <c r="R38" i="1" s="1"/>
  <c r="M28" i="29"/>
  <c r="Q28" i="29" s="1"/>
  <c r="M24" i="29"/>
  <c r="Q24" i="29" s="1"/>
  <c r="M20" i="29"/>
  <c r="Q20" i="29" s="1"/>
  <c r="M16" i="29"/>
  <c r="Q16" i="29" s="1"/>
  <c r="M12" i="29"/>
  <c r="R46" i="29" l="1"/>
  <c r="R146" i="29"/>
  <c r="R94" i="29"/>
  <c r="R100" i="29"/>
  <c r="R116" i="29"/>
  <c r="R61" i="29"/>
  <c r="R57" i="29"/>
  <c r="R124" i="29"/>
  <c r="R137" i="29"/>
  <c r="R104" i="29"/>
  <c r="R29" i="29"/>
  <c r="S32" i="1" s="1"/>
  <c r="S34" i="1" s="1"/>
  <c r="R24" i="29"/>
  <c r="R101" i="29"/>
  <c r="R12" i="29"/>
  <c r="R28" i="29"/>
  <c r="R51" i="29"/>
  <c r="R149" i="29"/>
  <c r="R147" i="29"/>
  <c r="R110" i="29"/>
  <c r="R136" i="29"/>
  <c r="R78" i="29"/>
  <c r="R86" i="29"/>
  <c r="R127" i="29"/>
  <c r="S128" i="1" s="1"/>
  <c r="S130" i="1" s="1"/>
  <c r="R30" i="29"/>
  <c r="R69" i="29"/>
  <c r="R67" i="29"/>
  <c r="R106" i="29"/>
  <c r="R45" i="29"/>
  <c r="R76" i="29"/>
  <c r="R37" i="29"/>
  <c r="R49" i="29"/>
  <c r="S60" i="1" s="1"/>
  <c r="S62" i="1" s="1"/>
  <c r="R122" i="29"/>
  <c r="R139" i="29"/>
  <c r="R115" i="29"/>
  <c r="R120" i="29"/>
  <c r="R68" i="29"/>
  <c r="R131" i="29"/>
  <c r="R98" i="29"/>
  <c r="R88" i="29"/>
  <c r="R40" i="29"/>
  <c r="R63" i="29"/>
  <c r="R84" i="29"/>
  <c r="R54" i="29"/>
  <c r="R25" i="29"/>
  <c r="R95" i="29"/>
  <c r="R13" i="29"/>
  <c r="S12" i="1" s="1"/>
  <c r="S14" i="1" s="1"/>
  <c r="R39" i="29"/>
  <c r="R73" i="29"/>
  <c r="R55" i="29"/>
  <c r="R77" i="29"/>
  <c r="R93" i="29"/>
  <c r="R19" i="29"/>
  <c r="R92" i="29"/>
  <c r="R134" i="29"/>
  <c r="R82" i="29"/>
  <c r="R21" i="29"/>
  <c r="R111" i="29"/>
  <c r="R119" i="29"/>
  <c r="R123" i="29"/>
  <c r="R144" i="29"/>
  <c r="R17" i="29"/>
  <c r="R42" i="29"/>
  <c r="S48" i="1" s="1"/>
  <c r="S50" i="1" s="1"/>
  <c r="J48" i="1"/>
  <c r="J50" i="1" s="1"/>
  <c r="Q48" i="1"/>
  <c r="Q50" i="1" s="1"/>
  <c r="R47" i="29"/>
  <c r="S56" i="1" s="1"/>
  <c r="Q56" i="1"/>
  <c r="J56" i="1"/>
  <c r="R43" i="29"/>
  <c r="S52" i="1" s="1"/>
  <c r="S54" i="1" s="1"/>
  <c r="J52" i="1"/>
  <c r="J54" i="1" s="1"/>
  <c r="Q52" i="1"/>
  <c r="Q54" i="1" s="1"/>
  <c r="R90" i="29"/>
  <c r="S100" i="1" s="1"/>
  <c r="S102" i="1" s="1"/>
  <c r="J100" i="1"/>
  <c r="J102" i="1" s="1"/>
  <c r="Q100" i="1"/>
  <c r="Q102" i="1" s="1"/>
  <c r="R38" i="29"/>
  <c r="S44" i="1" s="1"/>
  <c r="S46" i="1" s="1"/>
  <c r="J44" i="1"/>
  <c r="J46" i="1" s="1"/>
  <c r="Q44" i="1"/>
  <c r="Q46" i="1" s="1"/>
  <c r="R140" i="29"/>
  <c r="S140" i="1" s="1"/>
  <c r="S142" i="1" s="1"/>
  <c r="J140" i="1"/>
  <c r="J142" i="1" s="1"/>
  <c r="Q140" i="1"/>
  <c r="Q142" i="1" s="1"/>
  <c r="J96" i="1"/>
  <c r="J98" i="1" s="1"/>
  <c r="Q96" i="1"/>
  <c r="Q98" i="1" s="1"/>
  <c r="R9" i="29"/>
  <c r="S4" i="1" s="1"/>
  <c r="S6" i="1" s="1"/>
  <c r="Q4" i="1"/>
  <c r="Q6" i="1" s="1"/>
  <c r="J4" i="1"/>
  <c r="J6" i="1" s="1"/>
  <c r="R87" i="29"/>
  <c r="R107" i="29"/>
  <c r="S116" i="1" s="1"/>
  <c r="S118" i="1" s="1"/>
  <c r="J116" i="1"/>
  <c r="J118" i="1" s="1"/>
  <c r="Q116" i="1"/>
  <c r="Q118" i="1" s="1"/>
  <c r="R145" i="29"/>
  <c r="S144" i="1" s="1"/>
  <c r="S146" i="1" s="1"/>
  <c r="J144" i="1"/>
  <c r="J146" i="1" s="1"/>
  <c r="Q144" i="1"/>
  <c r="Q146" i="1" s="1"/>
  <c r="J36" i="1"/>
  <c r="J38" i="1" s="1"/>
  <c r="Q36" i="1"/>
  <c r="Q38" i="1" s="1"/>
  <c r="R126" i="29"/>
  <c r="S124" i="1" s="1"/>
  <c r="S126" i="1" s="1"/>
  <c r="Q124" i="1"/>
  <c r="Q126" i="1" s="1"/>
  <c r="J124" i="1"/>
  <c r="J126" i="1" s="1"/>
  <c r="J64" i="1"/>
  <c r="J66" i="1" s="1"/>
  <c r="Q64" i="1"/>
  <c r="Q66" i="1" s="1"/>
  <c r="R59" i="29"/>
  <c r="R89" i="29"/>
  <c r="S96" i="1" s="1"/>
  <c r="S98" i="1" s="1"/>
  <c r="R75" i="29"/>
  <c r="S80" i="1" s="1"/>
  <c r="S82" i="1" s="1"/>
  <c r="J80" i="1"/>
  <c r="J82" i="1" s="1"/>
  <c r="Q80" i="1"/>
  <c r="Q82" i="1" s="1"/>
  <c r="R22" i="29"/>
  <c r="S24" i="1" s="1"/>
  <c r="S26" i="1" s="1"/>
  <c r="J24" i="1"/>
  <c r="J26" i="1" s="1"/>
  <c r="Q24" i="1"/>
  <c r="Q26" i="1" s="1"/>
  <c r="J128" i="1"/>
  <c r="J130" i="1" s="1"/>
  <c r="Q128" i="1"/>
  <c r="Q130" i="1" s="1"/>
  <c r="R14" i="29"/>
  <c r="S16" i="1" s="1"/>
  <c r="S18" i="1" s="1"/>
  <c r="Q16" i="1"/>
  <c r="Q18" i="1" s="1"/>
  <c r="J16" i="1"/>
  <c r="J18" i="1" s="1"/>
  <c r="R102" i="29"/>
  <c r="S112" i="1" s="1"/>
  <c r="S114" i="1" s="1"/>
  <c r="J112" i="1"/>
  <c r="J114" i="1" s="1"/>
  <c r="Q112" i="1"/>
  <c r="Q114" i="1" s="1"/>
  <c r="J136" i="1"/>
  <c r="J138" i="1" s="1"/>
  <c r="Q136" i="1"/>
  <c r="Q138" i="1" s="1"/>
  <c r="R74" i="29"/>
  <c r="S76" i="1" s="1"/>
  <c r="S78" i="1" s="1"/>
  <c r="J76" i="1"/>
  <c r="J78" i="1" s="1"/>
  <c r="Q76" i="1"/>
  <c r="Q78" i="1" s="1"/>
  <c r="R81" i="29"/>
  <c r="S88" i="1" s="1"/>
  <c r="S90" i="1" s="1"/>
  <c r="Q88" i="1"/>
  <c r="Q90" i="1" s="1"/>
  <c r="J88" i="1"/>
  <c r="J90" i="1" s="1"/>
  <c r="R27" i="29"/>
  <c r="S28" i="1" s="1"/>
  <c r="S30" i="1" s="1"/>
  <c r="Q28" i="1"/>
  <c r="Q30" i="1" s="1"/>
  <c r="J28" i="1"/>
  <c r="J30" i="1" s="1"/>
  <c r="J60" i="1"/>
  <c r="J62" i="1" s="1"/>
  <c r="Q60" i="1"/>
  <c r="Q62" i="1" s="1"/>
  <c r="R53" i="29"/>
  <c r="S68" i="1" s="1"/>
  <c r="S70" i="1" s="1"/>
  <c r="J68" i="1"/>
  <c r="J70" i="1" s="1"/>
  <c r="Q68" i="1"/>
  <c r="Q70" i="1" s="1"/>
  <c r="R35" i="29"/>
  <c r="S40" i="1" s="1"/>
  <c r="S42" i="1" s="1"/>
  <c r="J40" i="1"/>
  <c r="J42" i="1" s="1"/>
  <c r="Q40" i="1"/>
  <c r="Q42" i="1" s="1"/>
  <c r="R62" i="29"/>
  <c r="S72" i="1" s="1"/>
  <c r="S74" i="1" s="1"/>
  <c r="J72" i="1"/>
  <c r="J74" i="1" s="1"/>
  <c r="Q72" i="1"/>
  <c r="Q74" i="1" s="1"/>
  <c r="R141" i="29"/>
  <c r="R79" i="29"/>
  <c r="S84" i="1" s="1"/>
  <c r="S86" i="1" s="1"/>
  <c r="J84" i="1"/>
  <c r="J86" i="1" s="1"/>
  <c r="Q84" i="1"/>
  <c r="Q86" i="1" s="1"/>
  <c r="R71" i="29"/>
  <c r="R11" i="29"/>
  <c r="S8" i="1" s="1"/>
  <c r="S10" i="1" s="1"/>
  <c r="Q8" i="1"/>
  <c r="Q10" i="1" s="1"/>
  <c r="J8" i="1"/>
  <c r="J10" i="1" s="1"/>
  <c r="R15" i="29"/>
  <c r="S20" i="1" s="1"/>
  <c r="S22" i="1" s="1"/>
  <c r="J20" i="1"/>
  <c r="J22" i="1" s="1"/>
  <c r="Q20" i="1"/>
  <c r="Q22" i="1" s="1"/>
  <c r="R85" i="29"/>
  <c r="S92" i="1" s="1"/>
  <c r="S94" i="1" s="1"/>
  <c r="J92" i="1"/>
  <c r="J94" i="1" s="1"/>
  <c r="Q92" i="1"/>
  <c r="Q94" i="1" s="1"/>
  <c r="Q12" i="1"/>
  <c r="Q14" i="1" s="1"/>
  <c r="J12" i="1"/>
  <c r="J14" i="1" s="1"/>
  <c r="J32" i="1"/>
  <c r="J34" i="1" s="1"/>
  <c r="Q32" i="1"/>
  <c r="Q34" i="1" s="1"/>
  <c r="R103" i="29"/>
  <c r="R99" i="29"/>
  <c r="S108" i="1" s="1"/>
  <c r="S110" i="1" s="1"/>
  <c r="J108" i="1"/>
  <c r="J110" i="1" s="1"/>
  <c r="Q108" i="1"/>
  <c r="Q110" i="1" s="1"/>
  <c r="R133" i="29"/>
  <c r="S132" i="1" s="1"/>
  <c r="S134" i="1" s="1"/>
  <c r="J132" i="1"/>
  <c r="J134" i="1" s="1"/>
  <c r="Q132" i="1"/>
  <c r="Q134" i="1" s="1"/>
  <c r="R96" i="29"/>
  <c r="S104" i="1" s="1"/>
  <c r="S106" i="1" s="1"/>
  <c r="J104" i="1"/>
  <c r="J106" i="1" s="1"/>
  <c r="Q104" i="1"/>
  <c r="Q106" i="1" s="1"/>
  <c r="R118" i="29"/>
  <c r="S120" i="1" s="1"/>
  <c r="S122" i="1" s="1"/>
  <c r="J120" i="1"/>
  <c r="J122" i="1" s="1"/>
  <c r="Q120" i="1"/>
  <c r="Q122" i="1" s="1"/>
  <c r="N32" i="29"/>
  <c r="H156" i="29"/>
  <c r="P156" i="29"/>
  <c r="R56" i="29"/>
  <c r="R132" i="29"/>
  <c r="R36" i="29"/>
  <c r="R52" i="29"/>
  <c r="S64" i="1" s="1"/>
  <c r="S66" i="1" s="1"/>
  <c r="R128" i="29"/>
  <c r="Q12" i="29"/>
  <c r="M156" i="29"/>
  <c r="M159" i="29" s="1"/>
  <c r="R48" i="29"/>
  <c r="R64" i="29"/>
  <c r="R70" i="29"/>
  <c r="R44" i="29"/>
  <c r="R60" i="29"/>
  <c r="R31" i="29"/>
  <c r="S36" i="1" s="1"/>
  <c r="S38" i="1" s="1"/>
  <c r="R66" i="29"/>
  <c r="R32" i="29" l="1"/>
  <c r="N156" i="29"/>
  <c r="N159" i="29" s="1"/>
  <c r="F5" i="28" l="1"/>
  <c r="F7" i="28"/>
  <c r="A9" i="28"/>
  <c r="F8" i="28" s="1"/>
  <c r="F10" i="28" s="1"/>
  <c r="A10" i="28"/>
  <c r="D10" i="28"/>
  <c r="N11" i="28"/>
  <c r="A12" i="28"/>
  <c r="X3" i="28" s="1"/>
  <c r="C15" i="28"/>
  <c r="D15" i="28"/>
  <c r="E15" i="28"/>
  <c r="F15" i="28"/>
  <c r="G15" i="28"/>
  <c r="H15" i="28"/>
  <c r="I15" i="28"/>
  <c r="J15" i="28"/>
  <c r="K15" i="28"/>
  <c r="L15" i="28"/>
  <c r="N15" i="28"/>
  <c r="Y15" i="28"/>
  <c r="B4" i="1" s="1"/>
  <c r="Z15" i="28"/>
  <c r="AA15" i="28"/>
  <c r="D4" i="1" s="1"/>
  <c r="AB15" i="28"/>
  <c r="E4" i="1" s="1"/>
  <c r="AD15" i="28"/>
  <c r="AG15" i="28" s="1"/>
  <c r="AW15" i="28"/>
  <c r="AY15" i="28"/>
  <c r="BC15" i="28"/>
  <c r="BE15" i="28"/>
  <c r="BG15" i="28"/>
  <c r="BI15" i="28"/>
  <c r="C16" i="28"/>
  <c r="D16" i="28"/>
  <c r="E16" i="28"/>
  <c r="F16" i="28"/>
  <c r="G16" i="28"/>
  <c r="H16" i="28"/>
  <c r="I16" i="28"/>
  <c r="J16" i="28"/>
  <c r="K16" i="28"/>
  <c r="L16" i="28"/>
  <c r="N16" i="28"/>
  <c r="Y16" i="28"/>
  <c r="Z16" i="28"/>
  <c r="AA16" i="28"/>
  <c r="AB16" i="28"/>
  <c r="AD16" i="28"/>
  <c r="AG16" i="28" s="1"/>
  <c r="AE16" i="28"/>
  <c r="AW16" i="28"/>
  <c r="AY16" i="28"/>
  <c r="BC16" i="28"/>
  <c r="BE16" i="28"/>
  <c r="BG16" i="28"/>
  <c r="BI16" i="28"/>
  <c r="C17" i="28"/>
  <c r="D17" i="28"/>
  <c r="E17" i="28"/>
  <c r="F17" i="28"/>
  <c r="G17" i="28"/>
  <c r="H17" i="28"/>
  <c r="I17" i="28"/>
  <c r="J17" i="28"/>
  <c r="K17" i="28"/>
  <c r="L17" i="28"/>
  <c r="N17" i="28"/>
  <c r="Y17" i="28"/>
  <c r="B8" i="1" s="1"/>
  <c r="Z17" i="28"/>
  <c r="AA17" i="28"/>
  <c r="D8" i="1" s="1"/>
  <c r="AB17" i="28"/>
  <c r="E8" i="1" s="1"/>
  <c r="AD17" i="28"/>
  <c r="AG17" i="28" s="1"/>
  <c r="AW17" i="28"/>
  <c r="AY17" i="28"/>
  <c r="BC17" i="28"/>
  <c r="BE17" i="28"/>
  <c r="BG17" i="28"/>
  <c r="BI17" i="28"/>
  <c r="C18" i="28"/>
  <c r="D18" i="28"/>
  <c r="E18" i="28"/>
  <c r="F18" i="28"/>
  <c r="G18" i="28"/>
  <c r="H18" i="28"/>
  <c r="I18" i="28"/>
  <c r="J18" i="28"/>
  <c r="K18" i="28"/>
  <c r="L18" i="28"/>
  <c r="N18" i="28"/>
  <c r="Y18" i="28"/>
  <c r="Z18" i="28"/>
  <c r="AA18" i="28"/>
  <c r="AB18" i="28"/>
  <c r="AD18" i="28"/>
  <c r="AF18" i="28" s="1"/>
  <c r="AW18" i="28"/>
  <c r="AY18" i="28"/>
  <c r="BC18" i="28"/>
  <c r="BE18" i="28"/>
  <c r="BG18" i="28"/>
  <c r="BI18" i="28"/>
  <c r="C19" i="28"/>
  <c r="D19" i="28"/>
  <c r="E19" i="28"/>
  <c r="F19" i="28"/>
  <c r="G19" i="28"/>
  <c r="H19" i="28"/>
  <c r="I19" i="28"/>
  <c r="J19" i="28"/>
  <c r="K19" i="28"/>
  <c r="L19" i="28"/>
  <c r="N19" i="28"/>
  <c r="Y19" i="28"/>
  <c r="B12" i="1" s="1"/>
  <c r="Z19" i="28"/>
  <c r="C12" i="1" s="1"/>
  <c r="AA19" i="28"/>
  <c r="D12" i="1" s="1"/>
  <c r="AB19" i="28"/>
  <c r="AD19" i="28"/>
  <c r="AE19" i="28" s="1"/>
  <c r="AW19" i="28"/>
  <c r="AY19" i="28"/>
  <c r="BC19" i="28"/>
  <c r="BE19" i="28"/>
  <c r="BG19" i="28"/>
  <c r="BI19" i="28"/>
  <c r="C20" i="28"/>
  <c r="D20" i="28"/>
  <c r="E20" i="28"/>
  <c r="F20" i="28"/>
  <c r="G20" i="28"/>
  <c r="H20" i="28"/>
  <c r="I20" i="28"/>
  <c r="J20" i="28"/>
  <c r="K20" i="28"/>
  <c r="L20" i="28"/>
  <c r="N20" i="28"/>
  <c r="Y20" i="28"/>
  <c r="B16" i="1" s="1"/>
  <c r="Z20" i="28"/>
  <c r="C16" i="1" s="1"/>
  <c r="AA20" i="28"/>
  <c r="AB20" i="28"/>
  <c r="E16" i="1" s="1"/>
  <c r="AD20" i="28"/>
  <c r="AG20" i="28" s="1"/>
  <c r="AW20" i="28"/>
  <c r="AY20" i="28"/>
  <c r="BC20" i="28"/>
  <c r="BE20" i="28"/>
  <c r="BG20" i="28"/>
  <c r="BI20" i="28"/>
  <c r="C21" i="28"/>
  <c r="D21" i="28"/>
  <c r="E21" i="28"/>
  <c r="F21" i="28"/>
  <c r="G21" i="28"/>
  <c r="H21" i="28"/>
  <c r="I21" i="28"/>
  <c r="J21" i="28"/>
  <c r="K21" i="28"/>
  <c r="L21" i="28"/>
  <c r="N21" i="28"/>
  <c r="Y21" i="28"/>
  <c r="B20" i="1" s="1"/>
  <c r="Z21" i="28"/>
  <c r="AA21" i="28"/>
  <c r="D20" i="1" s="1"/>
  <c r="AB21" i="28"/>
  <c r="E20" i="1" s="1"/>
  <c r="AD21" i="28"/>
  <c r="AW21" i="28"/>
  <c r="AY21" i="28"/>
  <c r="BC21" i="28"/>
  <c r="BE21" i="28"/>
  <c r="BG21" i="28"/>
  <c r="BI21" i="28"/>
  <c r="C22" i="28"/>
  <c r="D22" i="28"/>
  <c r="E22" i="28"/>
  <c r="F22" i="28"/>
  <c r="G22" i="28"/>
  <c r="H22" i="28"/>
  <c r="I22" i="28"/>
  <c r="J22" i="28"/>
  <c r="K22" i="28"/>
  <c r="L22" i="28"/>
  <c r="N22" i="28"/>
  <c r="Y22" i="28"/>
  <c r="Z22" i="28"/>
  <c r="AA22" i="28"/>
  <c r="AB22" i="28"/>
  <c r="AD22" i="28"/>
  <c r="AG22" i="28" s="1"/>
  <c r="AW22" i="28"/>
  <c r="AY22" i="28"/>
  <c r="BC22" i="28"/>
  <c r="BE22" i="28"/>
  <c r="BG22" i="28"/>
  <c r="BI22" i="28"/>
  <c r="C23" i="28"/>
  <c r="D23" i="28"/>
  <c r="E23" i="28"/>
  <c r="F23" i="28"/>
  <c r="G23" i="28"/>
  <c r="H23" i="28"/>
  <c r="I23" i="28"/>
  <c r="J23" i="28"/>
  <c r="K23" i="28"/>
  <c r="L23" i="28"/>
  <c r="N23" i="28"/>
  <c r="Y23" i="28"/>
  <c r="Z23" i="28"/>
  <c r="AA23" i="28"/>
  <c r="AB23" i="28"/>
  <c r="AD23" i="28"/>
  <c r="AF23" i="28" s="1"/>
  <c r="AW23" i="28"/>
  <c r="AY23" i="28"/>
  <c r="BC23" i="28"/>
  <c r="BE23" i="28"/>
  <c r="BG23" i="28"/>
  <c r="BI23" i="28"/>
  <c r="C24" i="28"/>
  <c r="D24" i="28"/>
  <c r="E24" i="28"/>
  <c r="F24" i="28"/>
  <c r="G24" i="28"/>
  <c r="H24" i="28"/>
  <c r="I24" i="28"/>
  <c r="J24" i="28"/>
  <c r="K24" i="28"/>
  <c r="L24" i="28"/>
  <c r="N24" i="28"/>
  <c r="Y24" i="28"/>
  <c r="Z24" i="28"/>
  <c r="AA24" i="28"/>
  <c r="AB24" i="28"/>
  <c r="AD24" i="28"/>
  <c r="AW24" i="28"/>
  <c r="AY24" i="28"/>
  <c r="BC24" i="28"/>
  <c r="BE24" i="28"/>
  <c r="BG24" i="28"/>
  <c r="BI24" i="28"/>
  <c r="C25" i="28"/>
  <c r="D25" i="28"/>
  <c r="E25" i="28"/>
  <c r="F25" i="28"/>
  <c r="G25" i="28"/>
  <c r="H25" i="28"/>
  <c r="I25" i="28"/>
  <c r="J25" i="28"/>
  <c r="K25" i="28"/>
  <c r="L25" i="28"/>
  <c r="N25" i="28"/>
  <c r="Y25" i="28"/>
  <c r="Z25" i="28"/>
  <c r="AA25" i="28"/>
  <c r="AB25" i="28"/>
  <c r="AD25" i="28"/>
  <c r="AF25" i="28" s="1"/>
  <c r="AW25" i="28"/>
  <c r="AY25" i="28"/>
  <c r="BC25" i="28"/>
  <c r="BE25" i="28"/>
  <c r="BG25" i="28"/>
  <c r="BI25" i="28"/>
  <c r="C26" i="28"/>
  <c r="D26" i="28"/>
  <c r="E26" i="28"/>
  <c r="F26" i="28"/>
  <c r="G26" i="28"/>
  <c r="H26" i="28"/>
  <c r="I26" i="28"/>
  <c r="J26" i="28"/>
  <c r="K26" i="28"/>
  <c r="L26" i="28"/>
  <c r="N26" i="28"/>
  <c r="Y26" i="28"/>
  <c r="Z26" i="28"/>
  <c r="AA26" i="28"/>
  <c r="AB26" i="28"/>
  <c r="AD26" i="28"/>
  <c r="AW26" i="28"/>
  <c r="AY26" i="28"/>
  <c r="BC26" i="28"/>
  <c r="BE26" i="28"/>
  <c r="BG26" i="28"/>
  <c r="BI26" i="28"/>
  <c r="C27" i="28"/>
  <c r="D27" i="28"/>
  <c r="E27" i="28"/>
  <c r="F27" i="28"/>
  <c r="G27" i="28"/>
  <c r="H27" i="28"/>
  <c r="I27" i="28"/>
  <c r="J27" i="28"/>
  <c r="K27" i="28"/>
  <c r="L27" i="28"/>
  <c r="N27" i="28"/>
  <c r="Y27" i="28"/>
  <c r="Z27" i="28"/>
  <c r="AA27" i="28"/>
  <c r="AB27" i="28"/>
  <c r="AD27" i="28"/>
  <c r="AF27" i="28" s="1"/>
  <c r="AW27" i="28"/>
  <c r="AY27" i="28"/>
  <c r="BC27" i="28"/>
  <c r="BE27" i="28"/>
  <c r="BG27" i="28"/>
  <c r="BI27" i="28"/>
  <c r="C28" i="28"/>
  <c r="D28" i="28"/>
  <c r="E28" i="28"/>
  <c r="F28" i="28"/>
  <c r="G28" i="28"/>
  <c r="H28" i="28"/>
  <c r="I28" i="28"/>
  <c r="J28" i="28"/>
  <c r="K28" i="28"/>
  <c r="L28" i="28"/>
  <c r="N28" i="28"/>
  <c r="Y28" i="28"/>
  <c r="B24" i="1" s="1"/>
  <c r="Z28" i="28"/>
  <c r="AA28" i="28"/>
  <c r="D24" i="1" s="1"/>
  <c r="AB28" i="28"/>
  <c r="E24" i="1" s="1"/>
  <c r="AD28" i="28"/>
  <c r="AW28" i="28"/>
  <c r="AY28" i="28"/>
  <c r="BC28" i="28"/>
  <c r="BE28" i="28"/>
  <c r="BG28" i="28"/>
  <c r="BI28" i="28"/>
  <c r="C29" i="28"/>
  <c r="D29" i="28"/>
  <c r="E29" i="28"/>
  <c r="F29" i="28"/>
  <c r="G29" i="28"/>
  <c r="H29" i="28"/>
  <c r="I29" i="28"/>
  <c r="J29" i="28"/>
  <c r="K29" i="28"/>
  <c r="L29" i="28"/>
  <c r="N29" i="28"/>
  <c r="Y29" i="28"/>
  <c r="Z29" i="28"/>
  <c r="AA29" i="28"/>
  <c r="AB29" i="28"/>
  <c r="AD29" i="28"/>
  <c r="AF29" i="28" s="1"/>
  <c r="AW29" i="28"/>
  <c r="AY29" i="28"/>
  <c r="BC29" i="28"/>
  <c r="BE29" i="28"/>
  <c r="BG29" i="28"/>
  <c r="BI29" i="28"/>
  <c r="C30" i="28"/>
  <c r="D30" i="28"/>
  <c r="E30" i="28"/>
  <c r="F30" i="28"/>
  <c r="G30" i="28"/>
  <c r="H30" i="28"/>
  <c r="I30" i="28"/>
  <c r="J30" i="28"/>
  <c r="K30" i="28"/>
  <c r="L30" i="28"/>
  <c r="N30" i="28"/>
  <c r="Y30" i="28"/>
  <c r="Z30" i="28"/>
  <c r="AA30" i="28"/>
  <c r="AB30" i="28"/>
  <c r="AD30" i="28"/>
  <c r="AE30" i="28" s="1"/>
  <c r="AW30" i="28"/>
  <c r="AY30" i="28"/>
  <c r="BC30" i="28"/>
  <c r="BE30" i="28"/>
  <c r="BG30" i="28"/>
  <c r="BI30" i="28"/>
  <c r="C31" i="28"/>
  <c r="D31" i="28"/>
  <c r="E31" i="28"/>
  <c r="F31" i="28"/>
  <c r="G31" i="28"/>
  <c r="H31" i="28"/>
  <c r="I31" i="28"/>
  <c r="J31" i="28"/>
  <c r="K31" i="28"/>
  <c r="L31" i="28"/>
  <c r="N31" i="28"/>
  <c r="Y31" i="28"/>
  <c r="Z31" i="28"/>
  <c r="AA31" i="28"/>
  <c r="AB31" i="28"/>
  <c r="AD31" i="28"/>
  <c r="AG31" i="28" s="1"/>
  <c r="AF31" i="28"/>
  <c r="AW31" i="28"/>
  <c r="AY31" i="28"/>
  <c r="BC31" i="28"/>
  <c r="BE31" i="28"/>
  <c r="BG31" i="28"/>
  <c r="BI31" i="28"/>
  <c r="C32" i="28"/>
  <c r="D32" i="28"/>
  <c r="E32" i="28"/>
  <c r="F32" i="28"/>
  <c r="G32" i="28"/>
  <c r="H32" i="28"/>
  <c r="I32" i="28"/>
  <c r="J32" i="28"/>
  <c r="K32" i="28"/>
  <c r="L32" i="28"/>
  <c r="N32" i="28"/>
  <c r="Y32" i="28"/>
  <c r="Z32" i="28"/>
  <c r="AA32" i="28"/>
  <c r="AB32" i="28"/>
  <c r="AD32" i="28"/>
  <c r="AF32" i="28" s="1"/>
  <c r="AW32" i="28"/>
  <c r="AY32" i="28"/>
  <c r="BC32" i="28"/>
  <c r="BE32" i="28"/>
  <c r="BG32" i="28"/>
  <c r="BI32" i="28"/>
  <c r="C33" i="28"/>
  <c r="D33" i="28"/>
  <c r="E33" i="28"/>
  <c r="F33" i="28"/>
  <c r="G33" i="28"/>
  <c r="H33" i="28"/>
  <c r="I33" i="28"/>
  <c r="J33" i="28"/>
  <c r="K33" i="28"/>
  <c r="L33" i="28"/>
  <c r="N33" i="28"/>
  <c r="Y33" i="28"/>
  <c r="B28" i="1" s="1"/>
  <c r="Z33" i="28"/>
  <c r="AA33" i="28"/>
  <c r="D28" i="1" s="1"/>
  <c r="AB33" i="28"/>
  <c r="E28" i="1" s="1"/>
  <c r="AD33" i="28"/>
  <c r="AE33" i="28" s="1"/>
  <c r="AW33" i="28"/>
  <c r="AY33" i="28"/>
  <c r="BC33" i="28"/>
  <c r="BE33" i="28"/>
  <c r="BG33" i="28"/>
  <c r="BI33" i="28"/>
  <c r="C34" i="28"/>
  <c r="D34" i="28"/>
  <c r="E34" i="28"/>
  <c r="F34" i="28"/>
  <c r="G34" i="28"/>
  <c r="H34" i="28"/>
  <c r="I34" i="28"/>
  <c r="J34" i="28"/>
  <c r="K34" i="28"/>
  <c r="L34" i="28"/>
  <c r="N34" i="28"/>
  <c r="Y34" i="28"/>
  <c r="Z34" i="28"/>
  <c r="AA34" i="28"/>
  <c r="AB34" i="28"/>
  <c r="AD34" i="28"/>
  <c r="AG34" i="28" s="1"/>
  <c r="AW34" i="28"/>
  <c r="AY34" i="28"/>
  <c r="BC34" i="28"/>
  <c r="BE34" i="28"/>
  <c r="BG34" i="28"/>
  <c r="BI34" i="28"/>
  <c r="C35" i="28"/>
  <c r="D35" i="28"/>
  <c r="E35" i="28"/>
  <c r="F35" i="28"/>
  <c r="G35" i="28"/>
  <c r="H35" i="28"/>
  <c r="I35" i="28"/>
  <c r="J35" i="28"/>
  <c r="K35" i="28"/>
  <c r="L35" i="28"/>
  <c r="N35" i="28"/>
  <c r="Y35" i="28"/>
  <c r="B32" i="1" s="1"/>
  <c r="Z35" i="28"/>
  <c r="AA35" i="28"/>
  <c r="D32" i="1" s="1"/>
  <c r="AB35" i="28"/>
  <c r="E32" i="1" s="1"/>
  <c r="AD35" i="28"/>
  <c r="AG35" i="28" s="1"/>
  <c r="AW35" i="28"/>
  <c r="AY35" i="28"/>
  <c r="BC35" i="28"/>
  <c r="BE35" i="28"/>
  <c r="BG35" i="28"/>
  <c r="BI35" i="28"/>
  <c r="C36" i="28"/>
  <c r="D36" i="28"/>
  <c r="E36" i="28"/>
  <c r="F36" i="28"/>
  <c r="G36" i="28"/>
  <c r="H36" i="28"/>
  <c r="I36" i="28"/>
  <c r="J36" i="28"/>
  <c r="K36" i="28"/>
  <c r="L36" i="28"/>
  <c r="N36" i="28"/>
  <c r="Y36" i="28"/>
  <c r="Z36" i="28"/>
  <c r="AA36" i="28"/>
  <c r="AB36" i="28"/>
  <c r="AD36" i="28"/>
  <c r="AF36" i="28" s="1"/>
  <c r="AE36" i="28"/>
  <c r="AW36" i="28"/>
  <c r="AY36" i="28"/>
  <c r="BC36" i="28"/>
  <c r="BE36" i="28"/>
  <c r="BG36" i="28"/>
  <c r="BI36" i="28"/>
  <c r="C37" i="28"/>
  <c r="D37" i="28"/>
  <c r="E37" i="28"/>
  <c r="F37" i="28"/>
  <c r="G37" i="28"/>
  <c r="H37" i="28"/>
  <c r="I37" i="28"/>
  <c r="J37" i="28"/>
  <c r="K37" i="28"/>
  <c r="L37" i="28"/>
  <c r="N37" i="28"/>
  <c r="Y37" i="28"/>
  <c r="B36" i="1" s="1"/>
  <c r="Z37" i="28"/>
  <c r="AA37" i="28"/>
  <c r="D36" i="1" s="1"/>
  <c r="AB37" i="28"/>
  <c r="E36" i="1" s="1"/>
  <c r="AD37" i="28"/>
  <c r="AE37" i="28" s="1"/>
  <c r="AW37" i="28"/>
  <c r="AY37" i="28"/>
  <c r="BC37" i="28"/>
  <c r="BE37" i="28"/>
  <c r="BG37" i="28"/>
  <c r="BI37" i="28"/>
  <c r="C38" i="28"/>
  <c r="D38" i="28"/>
  <c r="E38" i="28"/>
  <c r="F38" i="28"/>
  <c r="G38" i="28"/>
  <c r="H38" i="28"/>
  <c r="I38" i="28"/>
  <c r="J38" i="28"/>
  <c r="K38" i="28"/>
  <c r="L38" i="28"/>
  <c r="N38" i="28"/>
  <c r="Y38" i="28"/>
  <c r="Z38" i="28"/>
  <c r="AA38" i="28"/>
  <c r="AB38" i="28"/>
  <c r="AD38" i="28"/>
  <c r="AG38" i="28" s="1"/>
  <c r="AW38" i="28"/>
  <c r="AY38" i="28"/>
  <c r="BC38" i="28"/>
  <c r="BE38" i="28"/>
  <c r="BG38" i="28"/>
  <c r="BI38" i="28"/>
  <c r="C39" i="28"/>
  <c r="D39" i="28"/>
  <c r="E39" i="28"/>
  <c r="F39" i="28"/>
  <c r="G39" i="28"/>
  <c r="H39" i="28"/>
  <c r="I39" i="28"/>
  <c r="J39" i="28"/>
  <c r="K39" i="28"/>
  <c r="L39" i="28"/>
  <c r="N39" i="28"/>
  <c r="Y39" i="28"/>
  <c r="Z39" i="28"/>
  <c r="AA39" i="28"/>
  <c r="AB39" i="28"/>
  <c r="AD39" i="28"/>
  <c r="AE39" i="28" s="1"/>
  <c r="AW39" i="28"/>
  <c r="AY39" i="28"/>
  <c r="BC39" i="28"/>
  <c r="BE39" i="28"/>
  <c r="BG39" i="28"/>
  <c r="BI39" i="28"/>
  <c r="C40" i="28"/>
  <c r="D40" i="28"/>
  <c r="E40" i="28"/>
  <c r="F40" i="28"/>
  <c r="G40" i="28"/>
  <c r="H40" i="28"/>
  <c r="I40" i="28"/>
  <c r="J40" i="28"/>
  <c r="K40" i="28"/>
  <c r="L40" i="28"/>
  <c r="N40" i="28"/>
  <c r="Y40" i="28"/>
  <c r="Z40" i="28"/>
  <c r="AA40" i="28"/>
  <c r="AB40" i="28"/>
  <c r="AD40" i="28"/>
  <c r="AG40" i="28" s="1"/>
  <c r="AW40" i="28"/>
  <c r="AY40" i="28"/>
  <c r="BC40" i="28"/>
  <c r="BE40" i="28"/>
  <c r="BG40" i="28"/>
  <c r="BI40" i="28"/>
  <c r="C41" i="28"/>
  <c r="D41" i="28"/>
  <c r="E41" i="28"/>
  <c r="F41" i="28"/>
  <c r="G41" i="28"/>
  <c r="H41" i="28"/>
  <c r="I41" i="28"/>
  <c r="J41" i="28"/>
  <c r="K41" i="28"/>
  <c r="L41" i="28"/>
  <c r="N41" i="28"/>
  <c r="Y41" i="28"/>
  <c r="B40" i="1" s="1"/>
  <c r="Z41" i="28"/>
  <c r="C40" i="1" s="1"/>
  <c r="AA41" i="28"/>
  <c r="D40" i="1" s="1"/>
  <c r="AB41" i="28"/>
  <c r="E40" i="1" s="1"/>
  <c r="AD41" i="28"/>
  <c r="AE41" i="28" s="1"/>
  <c r="AW41" i="28"/>
  <c r="AY41" i="28"/>
  <c r="BC41" i="28"/>
  <c r="BE41" i="28"/>
  <c r="BG41" i="28"/>
  <c r="BI41" i="28"/>
  <c r="C42" i="28"/>
  <c r="D42" i="28"/>
  <c r="E42" i="28"/>
  <c r="F42" i="28"/>
  <c r="G42" i="28"/>
  <c r="H42" i="28"/>
  <c r="I42" i="28"/>
  <c r="J42" i="28"/>
  <c r="K42" i="28"/>
  <c r="L42" i="28"/>
  <c r="N42" i="28"/>
  <c r="Y42" i="28"/>
  <c r="Z42" i="28"/>
  <c r="AA42" i="28"/>
  <c r="AB42" i="28"/>
  <c r="AD42" i="28"/>
  <c r="AG42" i="28" s="1"/>
  <c r="AW42" i="28"/>
  <c r="AY42" i="28"/>
  <c r="BC42" i="28"/>
  <c r="BE42" i="28"/>
  <c r="BG42" i="28"/>
  <c r="BI42" i="28"/>
  <c r="C43" i="28"/>
  <c r="D43" i="28"/>
  <c r="E43" i="28"/>
  <c r="F43" i="28"/>
  <c r="G43" i="28"/>
  <c r="H43" i="28"/>
  <c r="I43" i="28"/>
  <c r="J43" i="28"/>
  <c r="K43" i="28"/>
  <c r="L43" i="28"/>
  <c r="N43" i="28"/>
  <c r="Y43" i="28"/>
  <c r="Z43" i="28"/>
  <c r="AA43" i="28"/>
  <c r="AB43" i="28"/>
  <c r="AD43" i="28"/>
  <c r="AE43" i="28" s="1"/>
  <c r="AW43" i="28"/>
  <c r="AY43" i="28"/>
  <c r="BC43" i="28"/>
  <c r="BE43" i="28"/>
  <c r="BG43" i="28"/>
  <c r="BI43" i="28"/>
  <c r="C44" i="28"/>
  <c r="D44" i="28"/>
  <c r="E44" i="28"/>
  <c r="F44" i="28"/>
  <c r="G44" i="28"/>
  <c r="H44" i="28"/>
  <c r="I44" i="28"/>
  <c r="J44" i="28"/>
  <c r="K44" i="28"/>
  <c r="L44" i="28"/>
  <c r="N44" i="28"/>
  <c r="Y44" i="28"/>
  <c r="B44" i="1" s="1"/>
  <c r="Z44" i="28"/>
  <c r="AA44" i="28"/>
  <c r="D44" i="1" s="1"/>
  <c r="AB44" i="28"/>
  <c r="E44" i="1" s="1"/>
  <c r="AD44" i="28"/>
  <c r="AG44" i="28" s="1"/>
  <c r="AW44" i="28"/>
  <c r="AY44" i="28"/>
  <c r="BC44" i="28"/>
  <c r="BE44" i="28"/>
  <c r="BG44" i="28"/>
  <c r="BI44" i="28"/>
  <c r="C45" i="28"/>
  <c r="D45" i="28"/>
  <c r="E45" i="28"/>
  <c r="F45" i="28"/>
  <c r="G45" i="28"/>
  <c r="H45" i="28"/>
  <c r="I45" i="28"/>
  <c r="J45" i="28"/>
  <c r="K45" i="28"/>
  <c r="L45" i="28"/>
  <c r="N45" i="28"/>
  <c r="Y45" i="28"/>
  <c r="Z45" i="28"/>
  <c r="AA45" i="28"/>
  <c r="AB45" i="28"/>
  <c r="AD45" i="28"/>
  <c r="AW45" i="28"/>
  <c r="AY45" i="28"/>
  <c r="BC45" i="28"/>
  <c r="BE45" i="28"/>
  <c r="BG45" i="28"/>
  <c r="BI45" i="28"/>
  <c r="C46" i="28"/>
  <c r="D46" i="28"/>
  <c r="E46" i="28"/>
  <c r="F46" i="28"/>
  <c r="G46" i="28"/>
  <c r="H46" i="28"/>
  <c r="I46" i="28"/>
  <c r="J46" i="28"/>
  <c r="K46" i="28"/>
  <c r="L46" i="28"/>
  <c r="N46" i="28"/>
  <c r="Y46" i="28"/>
  <c r="Z46" i="28"/>
  <c r="AA46" i="28"/>
  <c r="AB46" i="28"/>
  <c r="AD46" i="28"/>
  <c r="AW46" i="28"/>
  <c r="AY46" i="28"/>
  <c r="BC46" i="28"/>
  <c r="BE46" i="28"/>
  <c r="BG46" i="28"/>
  <c r="BI46" i="28"/>
  <c r="C47" i="28"/>
  <c r="D47" i="28"/>
  <c r="E47" i="28"/>
  <c r="F47" i="28"/>
  <c r="G47" i="28"/>
  <c r="H47" i="28"/>
  <c r="I47" i="28"/>
  <c r="J47" i="28"/>
  <c r="K47" i="28"/>
  <c r="L47" i="28"/>
  <c r="N47" i="28"/>
  <c r="Y47" i="28"/>
  <c r="Z47" i="28"/>
  <c r="AA47" i="28"/>
  <c r="AB47" i="28"/>
  <c r="AD47" i="28"/>
  <c r="AE47" i="28" s="1"/>
  <c r="AW47" i="28"/>
  <c r="AY47" i="28"/>
  <c r="BC47" i="28"/>
  <c r="BE47" i="28"/>
  <c r="BG47" i="28"/>
  <c r="BI47" i="28"/>
  <c r="C48" i="28"/>
  <c r="D48" i="28"/>
  <c r="E48" i="28"/>
  <c r="F48" i="28"/>
  <c r="G48" i="28"/>
  <c r="H48" i="28"/>
  <c r="I48" i="28"/>
  <c r="J48" i="28"/>
  <c r="K48" i="28"/>
  <c r="L48" i="28"/>
  <c r="N48" i="28"/>
  <c r="Y48" i="28"/>
  <c r="B48" i="1" s="1"/>
  <c r="Z48" i="28"/>
  <c r="AA48" i="28"/>
  <c r="D48" i="1" s="1"/>
  <c r="AB48" i="28"/>
  <c r="E48" i="1" s="1"/>
  <c r="AD48" i="28"/>
  <c r="AG48" i="28" s="1"/>
  <c r="AW48" i="28"/>
  <c r="AY48" i="28"/>
  <c r="BC48" i="28"/>
  <c r="BE48" i="28"/>
  <c r="BG48" i="28"/>
  <c r="BI48" i="28"/>
  <c r="C49" i="28"/>
  <c r="D49" i="28"/>
  <c r="E49" i="28"/>
  <c r="F49" i="28"/>
  <c r="G49" i="28"/>
  <c r="H49" i="28"/>
  <c r="I49" i="28"/>
  <c r="J49" i="28"/>
  <c r="K49" i="28"/>
  <c r="L49" i="28"/>
  <c r="N49" i="28"/>
  <c r="Y49" i="28"/>
  <c r="B52" i="1" s="1"/>
  <c r="Z49" i="28"/>
  <c r="C52" i="1" s="1"/>
  <c r="AA49" i="28"/>
  <c r="D52" i="1" s="1"/>
  <c r="AB49" i="28"/>
  <c r="E52" i="1" s="1"/>
  <c r="AD49" i="28"/>
  <c r="AF49" i="28" s="1"/>
  <c r="AW49" i="28"/>
  <c r="AY49" i="28"/>
  <c r="BC49" i="28"/>
  <c r="BE49" i="28"/>
  <c r="BG49" i="28"/>
  <c r="BI49" i="28"/>
  <c r="C50" i="28"/>
  <c r="D50" i="28"/>
  <c r="E50" i="28"/>
  <c r="F50" i="28"/>
  <c r="G50" i="28"/>
  <c r="H50" i="28"/>
  <c r="I50" i="28"/>
  <c r="J50" i="28"/>
  <c r="K50" i="28"/>
  <c r="L50" i="28"/>
  <c r="N50" i="28"/>
  <c r="Y50" i="28"/>
  <c r="Z50" i="28"/>
  <c r="AA50" i="28"/>
  <c r="AB50" i="28"/>
  <c r="AD50" i="28"/>
  <c r="AG50" i="28" s="1"/>
  <c r="AW50" i="28"/>
  <c r="AY50" i="28"/>
  <c r="BC50" i="28"/>
  <c r="BE50" i="28"/>
  <c r="BG50" i="28"/>
  <c r="BI50" i="28"/>
  <c r="C51" i="28"/>
  <c r="D51" i="28"/>
  <c r="E51" i="28"/>
  <c r="F51" i="28"/>
  <c r="G51" i="28"/>
  <c r="H51" i="28"/>
  <c r="I51" i="28"/>
  <c r="J51" i="28"/>
  <c r="K51" i="28"/>
  <c r="L51" i="28"/>
  <c r="N51" i="28"/>
  <c r="Y51" i="28"/>
  <c r="Z51" i="28"/>
  <c r="AA51" i="28"/>
  <c r="AB51" i="28"/>
  <c r="AD51" i="28"/>
  <c r="AE51" i="28" s="1"/>
  <c r="AW51" i="28"/>
  <c r="AY51" i="28"/>
  <c r="BC51" i="28"/>
  <c r="BE51" i="28"/>
  <c r="BG51" i="28"/>
  <c r="BI51" i="28"/>
  <c r="C52" i="28"/>
  <c r="D52" i="28"/>
  <c r="E52" i="28"/>
  <c r="F52" i="28"/>
  <c r="G52" i="28"/>
  <c r="H52" i="28"/>
  <c r="I52" i="28"/>
  <c r="J52" i="28"/>
  <c r="K52" i="28"/>
  <c r="L52" i="28"/>
  <c r="N52" i="28"/>
  <c r="Y52" i="28"/>
  <c r="Z52" i="28"/>
  <c r="AA52" i="28"/>
  <c r="AB52" i="28"/>
  <c r="AD52" i="28"/>
  <c r="AG52" i="28" s="1"/>
  <c r="AW52" i="28"/>
  <c r="AY52" i="28"/>
  <c r="BC52" i="28"/>
  <c r="BE52" i="28"/>
  <c r="BG52" i="28"/>
  <c r="BI52" i="28"/>
  <c r="C53" i="28"/>
  <c r="D53" i="28"/>
  <c r="E53" i="28"/>
  <c r="F53" i="28"/>
  <c r="G53" i="28"/>
  <c r="H53" i="28"/>
  <c r="I53" i="28"/>
  <c r="J53" i="28"/>
  <c r="K53" i="28"/>
  <c r="L53" i="28"/>
  <c r="N53" i="28"/>
  <c r="Y53" i="28"/>
  <c r="B56" i="1" s="1"/>
  <c r="Z53" i="28"/>
  <c r="C56" i="1" s="1"/>
  <c r="AA53" i="28"/>
  <c r="D56" i="1" s="1"/>
  <c r="AB53" i="28"/>
  <c r="E56" i="1" s="1"/>
  <c r="AD53" i="28"/>
  <c r="AE53" i="28" s="1"/>
  <c r="AW53" i="28"/>
  <c r="AY53" i="28"/>
  <c r="BC53" i="28"/>
  <c r="BE53" i="28"/>
  <c r="BG53" i="28"/>
  <c r="BI53" i="28"/>
  <c r="C54" i="28"/>
  <c r="D54" i="28"/>
  <c r="E54" i="28"/>
  <c r="F54" i="28"/>
  <c r="G54" i="28"/>
  <c r="H54" i="28"/>
  <c r="I54" i="28"/>
  <c r="J54" i="28"/>
  <c r="K54" i="28"/>
  <c r="L54" i="28"/>
  <c r="N54" i="28"/>
  <c r="Y54" i="28"/>
  <c r="Z54" i="28"/>
  <c r="AA54" i="28"/>
  <c r="AB54" i="28"/>
  <c r="AD54" i="28"/>
  <c r="AF54" i="28" s="1"/>
  <c r="AW54" i="28"/>
  <c r="AY54" i="28"/>
  <c r="BC54" i="28"/>
  <c r="BE54" i="28"/>
  <c r="BG54" i="28"/>
  <c r="BI54" i="28"/>
  <c r="C55" i="28"/>
  <c r="D55" i="28"/>
  <c r="E55" i="28"/>
  <c r="F55" i="28"/>
  <c r="G55" i="28"/>
  <c r="H55" i="28"/>
  <c r="I55" i="28"/>
  <c r="J55" i="28"/>
  <c r="K55" i="28"/>
  <c r="L55" i="28"/>
  <c r="N55" i="28"/>
  <c r="Y55" i="28"/>
  <c r="B60" i="1" s="1"/>
  <c r="Z55" i="28"/>
  <c r="AA55" i="28"/>
  <c r="D60" i="1" s="1"/>
  <c r="AB55" i="28"/>
  <c r="E60" i="1" s="1"/>
  <c r="AD55" i="28"/>
  <c r="AE55" i="28" s="1"/>
  <c r="AW55" i="28"/>
  <c r="AY55" i="28"/>
  <c r="BC55" i="28"/>
  <c r="BE55" i="28"/>
  <c r="BG55" i="28"/>
  <c r="BI55" i="28"/>
  <c r="C56" i="28"/>
  <c r="D56" i="28"/>
  <c r="E56" i="28"/>
  <c r="F56" i="28"/>
  <c r="G56" i="28"/>
  <c r="H56" i="28"/>
  <c r="I56" i="28"/>
  <c r="J56" i="28"/>
  <c r="K56" i="28"/>
  <c r="L56" i="28"/>
  <c r="N56" i="28"/>
  <c r="Y56" i="28"/>
  <c r="Z56" i="28"/>
  <c r="AA56" i="28"/>
  <c r="AB56" i="28"/>
  <c r="AD56" i="28"/>
  <c r="AW56" i="28"/>
  <c r="AY56" i="28"/>
  <c r="BC56" i="28"/>
  <c r="BE56" i="28"/>
  <c r="BG56" i="28"/>
  <c r="BI56" i="28"/>
  <c r="C57" i="28"/>
  <c r="D57" i="28"/>
  <c r="E57" i="28"/>
  <c r="F57" i="28"/>
  <c r="G57" i="28"/>
  <c r="H57" i="28"/>
  <c r="I57" i="28"/>
  <c r="J57" i="28"/>
  <c r="K57" i="28"/>
  <c r="L57" i="28"/>
  <c r="N57" i="28"/>
  <c r="Y57" i="28"/>
  <c r="Z57" i="28"/>
  <c r="AA57" i="28"/>
  <c r="AB57" i="28"/>
  <c r="AD57" i="28"/>
  <c r="AE57" i="28" s="1"/>
  <c r="AW57" i="28"/>
  <c r="AY57" i="28"/>
  <c r="BC57" i="28"/>
  <c r="BE57" i="28"/>
  <c r="BG57" i="28"/>
  <c r="BI57" i="28"/>
  <c r="C58" i="28"/>
  <c r="D58" i="28"/>
  <c r="E58" i="28"/>
  <c r="F58" i="28"/>
  <c r="G58" i="28"/>
  <c r="H58" i="28"/>
  <c r="I58" i="28"/>
  <c r="J58" i="28"/>
  <c r="K58" i="28"/>
  <c r="L58" i="28"/>
  <c r="N58" i="28"/>
  <c r="Y58" i="28"/>
  <c r="B64" i="1" s="1"/>
  <c r="Z58" i="28"/>
  <c r="C64" i="1" s="1"/>
  <c r="AA58" i="28"/>
  <c r="D64" i="1" s="1"/>
  <c r="AB58" i="28"/>
  <c r="E64" i="1" s="1"/>
  <c r="AD58" i="28"/>
  <c r="AF58" i="28" s="1"/>
  <c r="AW58" i="28"/>
  <c r="AY58" i="28"/>
  <c r="BC58" i="28"/>
  <c r="BE58" i="28"/>
  <c r="BG58" i="28"/>
  <c r="BI58" i="28"/>
  <c r="C59" i="28"/>
  <c r="D59" i="28"/>
  <c r="E59" i="28"/>
  <c r="F59" i="28"/>
  <c r="G59" i="28"/>
  <c r="H59" i="28"/>
  <c r="I59" i="28"/>
  <c r="J59" i="28"/>
  <c r="K59" i="28"/>
  <c r="L59" i="28"/>
  <c r="N59" i="28"/>
  <c r="Y59" i="28"/>
  <c r="B68" i="1" s="1"/>
  <c r="Z59" i="28"/>
  <c r="C68" i="1" s="1"/>
  <c r="AA59" i="28"/>
  <c r="D68" i="1" s="1"/>
  <c r="AB59" i="28"/>
  <c r="E68" i="1" s="1"/>
  <c r="AD59" i="28"/>
  <c r="AW59" i="28"/>
  <c r="AY59" i="28"/>
  <c r="BC59" i="28"/>
  <c r="BE59" i="28"/>
  <c r="BG59" i="28"/>
  <c r="BI59" i="28"/>
  <c r="C60" i="28"/>
  <c r="D60" i="28"/>
  <c r="E60" i="28"/>
  <c r="F60" i="28"/>
  <c r="G60" i="28"/>
  <c r="H60" i="28"/>
  <c r="I60" i="28"/>
  <c r="J60" i="28"/>
  <c r="K60" i="28"/>
  <c r="L60" i="28"/>
  <c r="N60" i="28"/>
  <c r="Y60" i="28"/>
  <c r="Z60" i="28"/>
  <c r="AA60" i="28"/>
  <c r="AB60" i="28"/>
  <c r="AD60" i="28"/>
  <c r="AG60" i="28" s="1"/>
  <c r="AW60" i="28"/>
  <c r="AY60" i="28"/>
  <c r="BC60" i="28"/>
  <c r="BE60" i="28"/>
  <c r="BG60" i="28"/>
  <c r="BI60" i="28"/>
  <c r="C61" i="28"/>
  <c r="D61" i="28"/>
  <c r="E61" i="28"/>
  <c r="F61" i="28"/>
  <c r="G61" i="28"/>
  <c r="H61" i="28"/>
  <c r="I61" i="28"/>
  <c r="J61" i="28"/>
  <c r="K61" i="28"/>
  <c r="L61" i="28"/>
  <c r="N61" i="28"/>
  <c r="Y61" i="28"/>
  <c r="Z61" i="28"/>
  <c r="AA61" i="28"/>
  <c r="AB61" i="28"/>
  <c r="AD61" i="28"/>
  <c r="AE61" i="28" s="1"/>
  <c r="AW61" i="28"/>
  <c r="AY61" i="28"/>
  <c r="BC61" i="28"/>
  <c r="BE61" i="28"/>
  <c r="BG61" i="28"/>
  <c r="BI61" i="28"/>
  <c r="C62" i="28"/>
  <c r="D62" i="28"/>
  <c r="E62" i="28"/>
  <c r="F62" i="28"/>
  <c r="G62" i="28"/>
  <c r="H62" i="28"/>
  <c r="I62" i="28"/>
  <c r="J62" i="28"/>
  <c r="K62" i="28"/>
  <c r="L62" i="28"/>
  <c r="N62" i="28"/>
  <c r="Y62" i="28"/>
  <c r="Z62" i="28"/>
  <c r="AA62" i="28"/>
  <c r="AB62" i="28"/>
  <c r="AD62" i="28"/>
  <c r="AG62" i="28" s="1"/>
  <c r="AW62" i="28"/>
  <c r="AY62" i="28"/>
  <c r="BC62" i="28"/>
  <c r="BE62" i="28"/>
  <c r="BG62" i="28"/>
  <c r="BI62" i="28"/>
  <c r="C63" i="28"/>
  <c r="D63" i="28"/>
  <c r="E63" i="28"/>
  <c r="F63" i="28"/>
  <c r="G63" i="28"/>
  <c r="H63" i="28"/>
  <c r="I63" i="28"/>
  <c r="J63" i="28"/>
  <c r="K63" i="28"/>
  <c r="L63" i="28"/>
  <c r="N63" i="28"/>
  <c r="Y63" i="28"/>
  <c r="Z63" i="28"/>
  <c r="AA63" i="28"/>
  <c r="AB63" i="28"/>
  <c r="AD63" i="28"/>
  <c r="AW63" i="28"/>
  <c r="AY63" i="28"/>
  <c r="BC63" i="28"/>
  <c r="BE63" i="28"/>
  <c r="BG63" i="28"/>
  <c r="BI63" i="28"/>
  <c r="C64" i="28"/>
  <c r="D64" i="28"/>
  <c r="E64" i="28"/>
  <c r="F64" i="28"/>
  <c r="G64" i="28"/>
  <c r="H64" i="28"/>
  <c r="I64" i="28"/>
  <c r="J64" i="28"/>
  <c r="K64" i="28"/>
  <c r="L64" i="28"/>
  <c r="N64" i="28"/>
  <c r="Y64" i="28"/>
  <c r="Z64" i="28"/>
  <c r="AA64" i="28"/>
  <c r="AB64" i="28"/>
  <c r="AD64" i="28"/>
  <c r="AG64" i="28" s="1"/>
  <c r="AW64" i="28"/>
  <c r="AY64" i="28"/>
  <c r="BC64" i="28"/>
  <c r="BE64" i="28"/>
  <c r="BG64" i="28"/>
  <c r="BI64" i="28"/>
  <c r="C65" i="28"/>
  <c r="D65" i="28"/>
  <c r="E65" i="28"/>
  <c r="F65" i="28"/>
  <c r="G65" i="28"/>
  <c r="H65" i="28"/>
  <c r="I65" i="28"/>
  <c r="J65" i="28"/>
  <c r="K65" i="28"/>
  <c r="L65" i="28"/>
  <c r="N65" i="28"/>
  <c r="Y65" i="28"/>
  <c r="Z65" i="28"/>
  <c r="AA65" i="28"/>
  <c r="AB65" i="28"/>
  <c r="AD65" i="28"/>
  <c r="AE65" i="28" s="1"/>
  <c r="AW65" i="28"/>
  <c r="AY65" i="28"/>
  <c r="BC65" i="28"/>
  <c r="BE65" i="28"/>
  <c r="BG65" i="28"/>
  <c r="BI65" i="28"/>
  <c r="C66" i="28"/>
  <c r="D66" i="28"/>
  <c r="E66" i="28"/>
  <c r="F66" i="28"/>
  <c r="G66" i="28"/>
  <c r="H66" i="28"/>
  <c r="I66" i="28"/>
  <c r="J66" i="28"/>
  <c r="K66" i="28"/>
  <c r="L66" i="28"/>
  <c r="N66" i="28"/>
  <c r="Y66" i="28"/>
  <c r="Z66" i="28"/>
  <c r="AA66" i="28"/>
  <c r="AB66" i="28"/>
  <c r="AD66" i="28"/>
  <c r="AG66" i="28" s="1"/>
  <c r="AW66" i="28"/>
  <c r="AY66" i="28"/>
  <c r="BC66" i="28"/>
  <c r="BE66" i="28"/>
  <c r="BG66" i="28"/>
  <c r="BI66" i="28"/>
  <c r="C67" i="28"/>
  <c r="D67" i="28"/>
  <c r="E67" i="28"/>
  <c r="F67" i="28"/>
  <c r="G67" i="28"/>
  <c r="H67" i="28"/>
  <c r="I67" i="28"/>
  <c r="J67" i="28"/>
  <c r="K67" i="28"/>
  <c r="L67" i="28"/>
  <c r="N67" i="28"/>
  <c r="Y67" i="28"/>
  <c r="Z67" i="28"/>
  <c r="AA67" i="28"/>
  <c r="AB67" i="28"/>
  <c r="AD67" i="28"/>
  <c r="AG67" i="28" s="1"/>
  <c r="AF67" i="28"/>
  <c r="AW67" i="28"/>
  <c r="AY67" i="28"/>
  <c r="BC67" i="28"/>
  <c r="BE67" i="28"/>
  <c r="BG67" i="28"/>
  <c r="BI67" i="28"/>
  <c r="C68" i="28"/>
  <c r="D68" i="28"/>
  <c r="E68" i="28"/>
  <c r="F68" i="28"/>
  <c r="G68" i="28"/>
  <c r="H68" i="28"/>
  <c r="I68" i="28"/>
  <c r="J68" i="28"/>
  <c r="K68" i="28"/>
  <c r="L68" i="28"/>
  <c r="N68" i="28"/>
  <c r="Y68" i="28"/>
  <c r="B72" i="1" s="1"/>
  <c r="Z68" i="28"/>
  <c r="C72" i="1" s="1"/>
  <c r="AA68" i="28"/>
  <c r="AB68" i="28"/>
  <c r="E72" i="1" s="1"/>
  <c r="AD68" i="28"/>
  <c r="AG68" i="28" s="1"/>
  <c r="AW68" i="28"/>
  <c r="AY68" i="28"/>
  <c r="BC68" i="28"/>
  <c r="BE68" i="28"/>
  <c r="BG68" i="28"/>
  <c r="BI68" i="28"/>
  <c r="C69" i="28"/>
  <c r="D69" i="28"/>
  <c r="E69" i="28"/>
  <c r="F69" i="28"/>
  <c r="G69" i="28"/>
  <c r="H69" i="28"/>
  <c r="I69" i="28"/>
  <c r="J69" i="28"/>
  <c r="K69" i="28"/>
  <c r="L69" i="28"/>
  <c r="N69" i="28"/>
  <c r="Y69" i="28"/>
  <c r="Z69" i="28"/>
  <c r="AA69" i="28"/>
  <c r="AB69" i="28"/>
  <c r="AD69" i="28"/>
  <c r="AF69" i="28" s="1"/>
  <c r="AW69" i="28"/>
  <c r="AY69" i="28"/>
  <c r="BC69" i="28"/>
  <c r="BE69" i="28"/>
  <c r="BG69" i="28"/>
  <c r="BI69" i="28"/>
  <c r="C70" i="28"/>
  <c r="D70" i="28"/>
  <c r="E70" i="28"/>
  <c r="F70" i="28"/>
  <c r="G70" i="28"/>
  <c r="H70" i="28"/>
  <c r="I70" i="28"/>
  <c r="J70" i="28"/>
  <c r="K70" i="28"/>
  <c r="L70" i="28"/>
  <c r="N70" i="28"/>
  <c r="Y70" i="28"/>
  <c r="Z70" i="28"/>
  <c r="AA70" i="28"/>
  <c r="AB70" i="28"/>
  <c r="AD70" i="28"/>
  <c r="AG70" i="28" s="1"/>
  <c r="AW70" i="28"/>
  <c r="AY70" i="28"/>
  <c r="BC70" i="28"/>
  <c r="BE70" i="28"/>
  <c r="BG70" i="28"/>
  <c r="BI70" i="28"/>
  <c r="C71" i="28"/>
  <c r="D71" i="28"/>
  <c r="E71" i="28"/>
  <c r="F71" i="28"/>
  <c r="G71" i="28"/>
  <c r="H71" i="28"/>
  <c r="I71" i="28"/>
  <c r="J71" i="28"/>
  <c r="K71" i="28"/>
  <c r="L71" i="28"/>
  <c r="N71" i="28"/>
  <c r="Y71" i="28"/>
  <c r="Z71" i="28"/>
  <c r="AA71" i="28"/>
  <c r="AB71" i="28"/>
  <c r="AD71" i="28"/>
  <c r="AE71" i="28" s="1"/>
  <c r="AW71" i="28"/>
  <c r="AY71" i="28"/>
  <c r="BC71" i="28"/>
  <c r="BE71" i="28"/>
  <c r="BG71" i="28"/>
  <c r="BI71" i="28"/>
  <c r="C72" i="28"/>
  <c r="D72" i="28"/>
  <c r="E72" i="28"/>
  <c r="F72" i="28"/>
  <c r="G72" i="28"/>
  <c r="H72" i="28"/>
  <c r="I72" i="28"/>
  <c r="J72" i="28"/>
  <c r="K72" i="28"/>
  <c r="L72" i="28"/>
  <c r="N72" i="28"/>
  <c r="Y72" i="28"/>
  <c r="Z72" i="28"/>
  <c r="AA72" i="28"/>
  <c r="AB72" i="28"/>
  <c r="AD72" i="28"/>
  <c r="AG72" i="28" s="1"/>
  <c r="AW72" i="28"/>
  <c r="AY72" i="28"/>
  <c r="BC72" i="28"/>
  <c r="BE72" i="28"/>
  <c r="BG72" i="28"/>
  <c r="BI72" i="28"/>
  <c r="C73" i="28"/>
  <c r="D73" i="28"/>
  <c r="E73" i="28"/>
  <c r="F73" i="28"/>
  <c r="G73" i="28"/>
  <c r="H73" i="28"/>
  <c r="I73" i="28"/>
  <c r="J73" i="28"/>
  <c r="K73" i="28"/>
  <c r="L73" i="28"/>
  <c r="N73" i="28"/>
  <c r="Y73" i="28"/>
  <c r="Z73" i="28"/>
  <c r="AA73" i="28"/>
  <c r="AB73" i="28"/>
  <c r="AD73" i="28"/>
  <c r="AF73" i="28" s="1"/>
  <c r="AW73" i="28"/>
  <c r="AY73" i="28"/>
  <c r="BC73" i="28"/>
  <c r="BE73" i="28"/>
  <c r="BG73" i="28"/>
  <c r="BI73" i="28"/>
  <c r="C74" i="28"/>
  <c r="D74" i="28"/>
  <c r="E74" i="28"/>
  <c r="F74" i="28"/>
  <c r="G74" i="28"/>
  <c r="H74" i="28"/>
  <c r="I74" i="28"/>
  <c r="J74" i="28"/>
  <c r="K74" i="28"/>
  <c r="L74" i="28"/>
  <c r="N74" i="28"/>
  <c r="Y74" i="28"/>
  <c r="Z74" i="28"/>
  <c r="AA74" i="28"/>
  <c r="AB74" i="28"/>
  <c r="AD74" i="28"/>
  <c r="AG74" i="28" s="1"/>
  <c r="AW74" i="28"/>
  <c r="AY74" i="28"/>
  <c r="BC74" i="28"/>
  <c r="BE74" i="28"/>
  <c r="BG74" i="28"/>
  <c r="BI74" i="28"/>
  <c r="C75" i="28"/>
  <c r="D75" i="28"/>
  <c r="E75" i="28"/>
  <c r="F75" i="28"/>
  <c r="G75" i="28"/>
  <c r="H75" i="28"/>
  <c r="I75" i="28"/>
  <c r="J75" i="28"/>
  <c r="K75" i="28"/>
  <c r="L75" i="28"/>
  <c r="N75" i="28"/>
  <c r="Y75" i="28"/>
  <c r="Z75" i="28"/>
  <c r="AA75" i="28"/>
  <c r="AB75" i="28"/>
  <c r="AD75" i="28"/>
  <c r="AE75" i="28" s="1"/>
  <c r="AW75" i="28"/>
  <c r="AY75" i="28"/>
  <c r="BC75" i="28"/>
  <c r="BE75" i="28"/>
  <c r="BG75" i="28"/>
  <c r="BI75" i="28"/>
  <c r="C76" i="28"/>
  <c r="D76" i="28"/>
  <c r="E76" i="28"/>
  <c r="F76" i="28"/>
  <c r="G76" i="28"/>
  <c r="H76" i="28"/>
  <c r="I76" i="28"/>
  <c r="J76" i="28"/>
  <c r="K76" i="28"/>
  <c r="L76" i="28"/>
  <c r="N76" i="28"/>
  <c r="Y76" i="28"/>
  <c r="Z76" i="28"/>
  <c r="AA76" i="28"/>
  <c r="AB76" i="28"/>
  <c r="AD76" i="28"/>
  <c r="AG76" i="28" s="1"/>
  <c r="AE76" i="28"/>
  <c r="AW76" i="28"/>
  <c r="AY76" i="28"/>
  <c r="BC76" i="28"/>
  <c r="BE76" i="28"/>
  <c r="BG76" i="28"/>
  <c r="BI76" i="28"/>
  <c r="C77" i="28"/>
  <c r="D77" i="28"/>
  <c r="E77" i="28"/>
  <c r="F77" i="28"/>
  <c r="G77" i="28"/>
  <c r="H77" i="28"/>
  <c r="I77" i="28"/>
  <c r="J77" i="28"/>
  <c r="K77" i="28"/>
  <c r="L77" i="28"/>
  <c r="N77" i="28"/>
  <c r="Y77" i="28"/>
  <c r="Z77" i="28"/>
  <c r="AA77" i="28"/>
  <c r="AB77" i="28"/>
  <c r="AD77" i="28"/>
  <c r="AF77" i="28" s="1"/>
  <c r="AE77" i="28"/>
  <c r="AW77" i="28"/>
  <c r="AY77" i="28"/>
  <c r="BC77" i="28"/>
  <c r="BE77" i="28"/>
  <c r="BG77" i="28"/>
  <c r="BI77" i="28"/>
  <c r="C78" i="28"/>
  <c r="D78" i="28"/>
  <c r="E78" i="28"/>
  <c r="F78" i="28"/>
  <c r="G78" i="28"/>
  <c r="H78" i="28"/>
  <c r="I78" i="28"/>
  <c r="J78" i="28"/>
  <c r="K78" i="28"/>
  <c r="L78" i="28"/>
  <c r="N78" i="28"/>
  <c r="Y78" i="28"/>
  <c r="Z78" i="28"/>
  <c r="AA78" i="28"/>
  <c r="AB78" i="28"/>
  <c r="AD78" i="28"/>
  <c r="AG78" i="28" s="1"/>
  <c r="AW78" i="28"/>
  <c r="AY78" i="28"/>
  <c r="BC78" i="28"/>
  <c r="BE78" i="28"/>
  <c r="BG78" i="28"/>
  <c r="BI78" i="28"/>
  <c r="C79" i="28"/>
  <c r="D79" i="28"/>
  <c r="E79" i="28"/>
  <c r="F79" i="28"/>
  <c r="G79" i="28"/>
  <c r="H79" i="28"/>
  <c r="I79" i="28"/>
  <c r="J79" i="28"/>
  <c r="K79" i="28"/>
  <c r="L79" i="28"/>
  <c r="N79" i="28"/>
  <c r="Y79" i="28"/>
  <c r="Z79" i="28"/>
  <c r="AA79" i="28"/>
  <c r="AB79" i="28"/>
  <c r="AD79" i="28"/>
  <c r="AE79" i="28" s="1"/>
  <c r="AW79" i="28"/>
  <c r="AY79" i="28"/>
  <c r="BC79" i="28"/>
  <c r="BE79" i="28"/>
  <c r="BG79" i="28"/>
  <c r="BI79" i="28"/>
  <c r="C80" i="28"/>
  <c r="D80" i="28"/>
  <c r="E80" i="28"/>
  <c r="F80" i="28"/>
  <c r="G80" i="28"/>
  <c r="H80" i="28"/>
  <c r="I80" i="28"/>
  <c r="J80" i="28"/>
  <c r="K80" i="28"/>
  <c r="L80" i="28"/>
  <c r="N80" i="28"/>
  <c r="Y80" i="28"/>
  <c r="B76" i="1" s="1"/>
  <c r="Z80" i="28"/>
  <c r="C76" i="1" s="1"/>
  <c r="AA80" i="28"/>
  <c r="AB80" i="28"/>
  <c r="E76" i="1" s="1"/>
  <c r="AD80" i="28"/>
  <c r="AG80" i="28" s="1"/>
  <c r="AW80" i="28"/>
  <c r="AY80" i="28"/>
  <c r="BC80" i="28"/>
  <c r="BE80" i="28"/>
  <c r="BG80" i="28"/>
  <c r="BI80" i="28"/>
  <c r="C81" i="28"/>
  <c r="D81" i="28"/>
  <c r="E81" i="28"/>
  <c r="F81" i="28"/>
  <c r="G81" i="28"/>
  <c r="H81" i="28"/>
  <c r="I81" i="28"/>
  <c r="J81" i="28"/>
  <c r="K81" i="28"/>
  <c r="L81" i="28"/>
  <c r="N81" i="28"/>
  <c r="Y81" i="28"/>
  <c r="B80" i="1" s="1"/>
  <c r="Z81" i="28"/>
  <c r="AA81" i="28"/>
  <c r="D80" i="1" s="1"/>
  <c r="AB81" i="28"/>
  <c r="E80" i="1" s="1"/>
  <c r="AD81" i="28"/>
  <c r="AE81" i="28" s="1"/>
  <c r="AW81" i="28"/>
  <c r="AY81" i="28"/>
  <c r="BC81" i="28"/>
  <c r="BE81" i="28"/>
  <c r="BG81" i="28"/>
  <c r="BI81" i="28"/>
  <c r="C82" i="28"/>
  <c r="D82" i="28"/>
  <c r="E82" i="28"/>
  <c r="F82" i="28"/>
  <c r="G82" i="28"/>
  <c r="H82" i="28"/>
  <c r="I82" i="28"/>
  <c r="J82" i="28"/>
  <c r="K82" i="28"/>
  <c r="L82" i="28"/>
  <c r="N82" i="28"/>
  <c r="Y82" i="28"/>
  <c r="Z82" i="28"/>
  <c r="AA82" i="28"/>
  <c r="AB82" i="28"/>
  <c r="AD82" i="28"/>
  <c r="AG82" i="28" s="1"/>
  <c r="AW82" i="28"/>
  <c r="AY82" i="28"/>
  <c r="BC82" i="28"/>
  <c r="BE82" i="28"/>
  <c r="BG82" i="28"/>
  <c r="BI82" i="28"/>
  <c r="C83" i="28"/>
  <c r="D83" i="28"/>
  <c r="E83" i="28"/>
  <c r="F83" i="28"/>
  <c r="G83" i="28"/>
  <c r="H83" i="28"/>
  <c r="I83" i="28"/>
  <c r="J83" i="28"/>
  <c r="K83" i="28"/>
  <c r="L83" i="28"/>
  <c r="N83" i="28"/>
  <c r="Y83" i="28"/>
  <c r="Z83" i="28"/>
  <c r="AA83" i="28"/>
  <c r="AB83" i="28"/>
  <c r="AD83" i="28"/>
  <c r="AE83" i="28" s="1"/>
  <c r="AW83" i="28"/>
  <c r="AY83" i="28"/>
  <c r="BC83" i="28"/>
  <c r="BE83" i="28"/>
  <c r="BG83" i="28"/>
  <c r="BI83" i="28"/>
  <c r="C84" i="28"/>
  <c r="D84" i="28"/>
  <c r="E84" i="28"/>
  <c r="F84" i="28"/>
  <c r="G84" i="28"/>
  <c r="H84" i="28"/>
  <c r="I84" i="28"/>
  <c r="J84" i="28"/>
  <c r="K84" i="28"/>
  <c r="L84" i="28"/>
  <c r="N84" i="28"/>
  <c r="Y84" i="28"/>
  <c r="Z84" i="28"/>
  <c r="AA84" i="28"/>
  <c r="AB84" i="28"/>
  <c r="AD84" i="28"/>
  <c r="AF84" i="28" s="1"/>
  <c r="AW84" i="28"/>
  <c r="AY84" i="28"/>
  <c r="BC84" i="28"/>
  <c r="BE84" i="28"/>
  <c r="BG84" i="28"/>
  <c r="BI84" i="28"/>
  <c r="C85" i="28"/>
  <c r="D85" i="28"/>
  <c r="E85" i="28"/>
  <c r="F85" i="28"/>
  <c r="G85" i="28"/>
  <c r="H85" i="28"/>
  <c r="I85" i="28"/>
  <c r="J85" i="28"/>
  <c r="K85" i="28"/>
  <c r="L85" i="28"/>
  <c r="N85" i="28"/>
  <c r="Y85" i="28"/>
  <c r="B84" i="1" s="1"/>
  <c r="Z85" i="28"/>
  <c r="C84" i="1" s="1"/>
  <c r="AA85" i="28"/>
  <c r="D84" i="1" s="1"/>
  <c r="AB85" i="28"/>
  <c r="E84" i="1" s="1"/>
  <c r="AD85" i="28"/>
  <c r="AE85" i="28" s="1"/>
  <c r="AW85" i="28"/>
  <c r="AY85" i="28"/>
  <c r="BC85" i="28"/>
  <c r="BE85" i="28"/>
  <c r="BG85" i="28"/>
  <c r="BI85" i="28"/>
  <c r="C86" i="28"/>
  <c r="D86" i="28"/>
  <c r="E86" i="28"/>
  <c r="F86" i="28"/>
  <c r="G86" i="28"/>
  <c r="H86" i="28"/>
  <c r="I86" i="28"/>
  <c r="J86" i="28"/>
  <c r="K86" i="28"/>
  <c r="L86" i="28"/>
  <c r="N86" i="28"/>
  <c r="Y86" i="28"/>
  <c r="Z86" i="28"/>
  <c r="AA86" i="28"/>
  <c r="AB86" i="28"/>
  <c r="AD86" i="28"/>
  <c r="AG86" i="28" s="1"/>
  <c r="AW86" i="28"/>
  <c r="AY86" i="28"/>
  <c r="BC86" i="28"/>
  <c r="BE86" i="28"/>
  <c r="BG86" i="28"/>
  <c r="BI86" i="28"/>
  <c r="C87" i="28"/>
  <c r="D87" i="28"/>
  <c r="E87" i="28"/>
  <c r="F87" i="28"/>
  <c r="G87" i="28"/>
  <c r="H87" i="28"/>
  <c r="I87" i="28"/>
  <c r="J87" i="28"/>
  <c r="K87" i="28"/>
  <c r="L87" i="28"/>
  <c r="N87" i="28"/>
  <c r="Y87" i="28"/>
  <c r="B88" i="1" s="1"/>
  <c r="Z87" i="28"/>
  <c r="C88" i="1" s="1"/>
  <c r="AA87" i="28"/>
  <c r="D88" i="1" s="1"/>
  <c r="AB87" i="28"/>
  <c r="E88" i="1" s="1"/>
  <c r="AD87" i="28"/>
  <c r="AE87" i="28" s="1"/>
  <c r="AW87" i="28"/>
  <c r="AY87" i="28"/>
  <c r="BC87" i="28"/>
  <c r="BE87" i="28"/>
  <c r="BG87" i="28"/>
  <c r="BI87" i="28"/>
  <c r="C88" i="28"/>
  <c r="D88" i="28"/>
  <c r="E88" i="28"/>
  <c r="F88" i="28"/>
  <c r="G88" i="28"/>
  <c r="H88" i="28"/>
  <c r="I88" i="28"/>
  <c r="J88" i="28"/>
  <c r="K88" i="28"/>
  <c r="L88" i="28"/>
  <c r="N88" i="28"/>
  <c r="Y88" i="28"/>
  <c r="Z88" i="28"/>
  <c r="AA88" i="28"/>
  <c r="AB88" i="28"/>
  <c r="AD88" i="28"/>
  <c r="AG88" i="28" s="1"/>
  <c r="AW88" i="28"/>
  <c r="AY88" i="28"/>
  <c r="BC88" i="28"/>
  <c r="BE88" i="28"/>
  <c r="BG88" i="28"/>
  <c r="BI88" i="28"/>
  <c r="C89" i="28"/>
  <c r="D89" i="28"/>
  <c r="E89" i="28"/>
  <c r="F89" i="28"/>
  <c r="G89" i="28"/>
  <c r="H89" i="28"/>
  <c r="I89" i="28"/>
  <c r="J89" i="28"/>
  <c r="K89" i="28"/>
  <c r="L89" i="28"/>
  <c r="N89" i="28"/>
  <c r="Y89" i="28"/>
  <c r="Z89" i="28"/>
  <c r="AA89" i="28"/>
  <c r="AB89" i="28"/>
  <c r="AD89" i="28"/>
  <c r="AE89" i="28" s="1"/>
  <c r="AW89" i="28"/>
  <c r="AY89" i="28"/>
  <c r="BC89" i="28"/>
  <c r="BE89" i="28"/>
  <c r="BG89" i="28"/>
  <c r="BI89" i="28"/>
  <c r="C90" i="28"/>
  <c r="D90" i="28"/>
  <c r="E90" i="28"/>
  <c r="F90" i="28"/>
  <c r="G90" i="28"/>
  <c r="H90" i="28"/>
  <c r="I90" i="28"/>
  <c r="J90" i="28"/>
  <c r="K90" i="28"/>
  <c r="L90" i="28"/>
  <c r="N90" i="28"/>
  <c r="Y90" i="28"/>
  <c r="Z90" i="28"/>
  <c r="AA90" i="28"/>
  <c r="AB90" i="28"/>
  <c r="AD90" i="28"/>
  <c r="AG90" i="28" s="1"/>
  <c r="AW90" i="28"/>
  <c r="AY90" i="28"/>
  <c r="BC90" i="28"/>
  <c r="BE90" i="28"/>
  <c r="BG90" i="28"/>
  <c r="BI90" i="28"/>
  <c r="C91" i="28"/>
  <c r="D91" i="28"/>
  <c r="E91" i="28"/>
  <c r="F91" i="28"/>
  <c r="G91" i="28"/>
  <c r="H91" i="28"/>
  <c r="I91" i="28"/>
  <c r="J91" i="28"/>
  <c r="K91" i="28"/>
  <c r="L91" i="28"/>
  <c r="N91" i="28"/>
  <c r="Y91" i="28"/>
  <c r="B92" i="1" s="1"/>
  <c r="Z91" i="28"/>
  <c r="AA91" i="28"/>
  <c r="D92" i="1" s="1"/>
  <c r="AB91" i="28"/>
  <c r="E92" i="1" s="1"/>
  <c r="AD91" i="28"/>
  <c r="AE91" i="28" s="1"/>
  <c r="AW91" i="28"/>
  <c r="AY91" i="28"/>
  <c r="BC91" i="28"/>
  <c r="BE91" i="28"/>
  <c r="BG91" i="28"/>
  <c r="BI91" i="28"/>
  <c r="C92" i="28"/>
  <c r="D92" i="28"/>
  <c r="E92" i="28"/>
  <c r="F92" i="28"/>
  <c r="G92" i="28"/>
  <c r="H92" i="28"/>
  <c r="I92" i="28"/>
  <c r="J92" i="28"/>
  <c r="K92" i="28"/>
  <c r="L92" i="28"/>
  <c r="N92" i="28"/>
  <c r="Y92" i="28"/>
  <c r="Z92" i="28"/>
  <c r="AA92" i="28"/>
  <c r="AB92" i="28"/>
  <c r="AD92" i="28"/>
  <c r="AE92" i="28" s="1"/>
  <c r="AW92" i="28"/>
  <c r="AY92" i="28"/>
  <c r="BC92" i="28"/>
  <c r="BE92" i="28"/>
  <c r="BG92" i="28"/>
  <c r="BI92" i="28"/>
  <c r="C93" i="28"/>
  <c r="D93" i="28"/>
  <c r="E93" i="28"/>
  <c r="F93" i="28"/>
  <c r="G93" i="28"/>
  <c r="H93" i="28"/>
  <c r="I93" i="28"/>
  <c r="J93" i="28"/>
  <c r="K93" i="28"/>
  <c r="L93" i="28"/>
  <c r="N93" i="28"/>
  <c r="Y93" i="28"/>
  <c r="Z93" i="28"/>
  <c r="AA93" i="28"/>
  <c r="AB93" i="28"/>
  <c r="AD93" i="28"/>
  <c r="AW93" i="28"/>
  <c r="AY93" i="28"/>
  <c r="BC93" i="28"/>
  <c r="BE93" i="28"/>
  <c r="BG93" i="28"/>
  <c r="BI93" i="28"/>
  <c r="C94" i="28"/>
  <c r="D94" i="28"/>
  <c r="E94" i="28"/>
  <c r="F94" i="28"/>
  <c r="G94" i="28"/>
  <c r="H94" i="28"/>
  <c r="I94" i="28"/>
  <c r="J94" i="28"/>
  <c r="K94" i="28"/>
  <c r="L94" i="28"/>
  <c r="N94" i="28"/>
  <c r="Y94" i="28"/>
  <c r="Z94" i="28"/>
  <c r="AA94" i="28"/>
  <c r="AB94" i="28"/>
  <c r="AD94" i="28"/>
  <c r="AW94" i="28"/>
  <c r="AY94" i="28"/>
  <c r="BC94" i="28"/>
  <c r="BE94" i="28"/>
  <c r="BG94" i="28"/>
  <c r="BI94" i="28"/>
  <c r="C95" i="28"/>
  <c r="D95" i="28"/>
  <c r="E95" i="28"/>
  <c r="F95" i="28"/>
  <c r="G95" i="28"/>
  <c r="H95" i="28"/>
  <c r="I95" i="28"/>
  <c r="J95" i="28"/>
  <c r="K95" i="28"/>
  <c r="L95" i="28"/>
  <c r="N95" i="28"/>
  <c r="Y95" i="28"/>
  <c r="B96" i="1" s="1"/>
  <c r="Z95" i="28"/>
  <c r="C96" i="1" s="1"/>
  <c r="AA95" i="28"/>
  <c r="D96" i="1" s="1"/>
  <c r="AB95" i="28"/>
  <c r="AD95" i="28"/>
  <c r="AE95" i="28" s="1"/>
  <c r="AW95" i="28"/>
  <c r="AY95" i="28"/>
  <c r="BC95" i="28"/>
  <c r="BE95" i="28"/>
  <c r="BG95" i="28"/>
  <c r="BI95" i="28"/>
  <c r="C96" i="28"/>
  <c r="D96" i="28"/>
  <c r="E96" i="28"/>
  <c r="F96" i="28"/>
  <c r="G96" i="28"/>
  <c r="H96" i="28"/>
  <c r="I96" i="28"/>
  <c r="J96" i="28"/>
  <c r="K96" i="28"/>
  <c r="L96" i="28"/>
  <c r="N96" i="28"/>
  <c r="Y96" i="28"/>
  <c r="Z96" i="28"/>
  <c r="AA96" i="28"/>
  <c r="AB96" i="28"/>
  <c r="AD96" i="28"/>
  <c r="AE96" i="28" s="1"/>
  <c r="AW96" i="28"/>
  <c r="AY96" i="28"/>
  <c r="BC96" i="28"/>
  <c r="BE96" i="28"/>
  <c r="BG96" i="28"/>
  <c r="BI96" i="28"/>
  <c r="C97" i="28"/>
  <c r="D97" i="28"/>
  <c r="E97" i="28"/>
  <c r="F97" i="28"/>
  <c r="G97" i="28"/>
  <c r="H97" i="28"/>
  <c r="I97" i="28"/>
  <c r="J97" i="28"/>
  <c r="K97" i="28"/>
  <c r="L97" i="28"/>
  <c r="N97" i="28"/>
  <c r="Y97" i="28"/>
  <c r="Z97" i="28"/>
  <c r="AA97" i="28"/>
  <c r="AB97" i="28"/>
  <c r="AD97" i="28"/>
  <c r="AW97" i="28"/>
  <c r="AY97" i="28"/>
  <c r="BC97" i="28"/>
  <c r="BE97" i="28"/>
  <c r="BG97" i="28"/>
  <c r="BI97" i="28"/>
  <c r="C98" i="28"/>
  <c r="D98" i="28"/>
  <c r="E98" i="28"/>
  <c r="F98" i="28"/>
  <c r="G98" i="28"/>
  <c r="H98" i="28"/>
  <c r="I98" i="28"/>
  <c r="J98" i="28"/>
  <c r="K98" i="28"/>
  <c r="L98" i="28"/>
  <c r="N98" i="28"/>
  <c r="Y98" i="28"/>
  <c r="Z98" i="28"/>
  <c r="AA98" i="28"/>
  <c r="AB98" i="28"/>
  <c r="AD98" i="28"/>
  <c r="AW98" i="28"/>
  <c r="AY98" i="28"/>
  <c r="BC98" i="28"/>
  <c r="BE98" i="28"/>
  <c r="BG98" i="28"/>
  <c r="BI98" i="28"/>
  <c r="C99" i="28"/>
  <c r="D99" i="28"/>
  <c r="E99" i="28"/>
  <c r="F99" i="28"/>
  <c r="G99" i="28"/>
  <c r="H99" i="28"/>
  <c r="I99" i="28"/>
  <c r="J99" i="28"/>
  <c r="K99" i="28"/>
  <c r="L99" i="28"/>
  <c r="N99" i="28"/>
  <c r="Y99" i="28"/>
  <c r="Z99" i="28"/>
  <c r="AA99" i="28"/>
  <c r="AB99" i="28"/>
  <c r="AD99" i="28"/>
  <c r="AE99" i="28" s="1"/>
  <c r="AW99" i="28"/>
  <c r="AY99" i="28"/>
  <c r="BC99" i="28"/>
  <c r="BE99" i="28"/>
  <c r="BG99" i="28"/>
  <c r="BI99" i="28"/>
  <c r="C100" i="28"/>
  <c r="D100" i="28"/>
  <c r="E100" i="28"/>
  <c r="F100" i="28"/>
  <c r="G100" i="28"/>
  <c r="H100" i="28"/>
  <c r="I100" i="28"/>
  <c r="J100" i="28"/>
  <c r="K100" i="28"/>
  <c r="L100" i="28"/>
  <c r="N100" i="28"/>
  <c r="Y100" i="28"/>
  <c r="Z100" i="28"/>
  <c r="AA100" i="28"/>
  <c r="AB100" i="28"/>
  <c r="AD100" i="28"/>
  <c r="AE100" i="28" s="1"/>
  <c r="AW100" i="28"/>
  <c r="AY100" i="28"/>
  <c r="BC100" i="28"/>
  <c r="BE100" i="28"/>
  <c r="BG100" i="28"/>
  <c r="BI100" i="28"/>
  <c r="C101" i="28"/>
  <c r="D101" i="28"/>
  <c r="E101" i="28"/>
  <c r="F101" i="28"/>
  <c r="G101" i="28"/>
  <c r="H101" i="28"/>
  <c r="I101" i="28"/>
  <c r="J101" i="28"/>
  <c r="K101" i="28"/>
  <c r="L101" i="28"/>
  <c r="N101" i="28"/>
  <c r="Y101" i="28"/>
  <c r="Z101" i="28"/>
  <c r="AA101" i="28"/>
  <c r="AB101" i="28"/>
  <c r="AD101" i="28"/>
  <c r="AE101" i="28" s="1"/>
  <c r="AW101" i="28"/>
  <c r="AY101" i="28"/>
  <c r="BC101" i="28"/>
  <c r="BE101" i="28"/>
  <c r="BG101" i="28"/>
  <c r="BI101" i="28"/>
  <c r="C102" i="28"/>
  <c r="D102" i="28"/>
  <c r="E102" i="28"/>
  <c r="F102" i="28"/>
  <c r="G102" i="28"/>
  <c r="H102" i="28"/>
  <c r="I102" i="28"/>
  <c r="J102" i="28"/>
  <c r="K102" i="28"/>
  <c r="L102" i="28"/>
  <c r="N102" i="28"/>
  <c r="Y102" i="28"/>
  <c r="B104" i="1" s="1"/>
  <c r="Z102" i="28"/>
  <c r="C104" i="1" s="1"/>
  <c r="AA102" i="28"/>
  <c r="D104" i="1" s="1"/>
  <c r="AB102" i="28"/>
  <c r="E104" i="1" s="1"/>
  <c r="AD102" i="28"/>
  <c r="AE102" i="28" s="1"/>
  <c r="AW102" i="28"/>
  <c r="AY102" i="28"/>
  <c r="BC102" i="28"/>
  <c r="BE102" i="28"/>
  <c r="BG102" i="28"/>
  <c r="BI102" i="28"/>
  <c r="C103" i="28"/>
  <c r="D103" i="28"/>
  <c r="E103" i="28"/>
  <c r="F103" i="28"/>
  <c r="G103" i="28"/>
  <c r="H103" i="28"/>
  <c r="I103" i="28"/>
  <c r="J103" i="28"/>
  <c r="K103" i="28"/>
  <c r="L103" i="28"/>
  <c r="N103" i="28"/>
  <c r="Y103" i="28"/>
  <c r="Z103" i="28"/>
  <c r="AA103" i="28"/>
  <c r="AB103" i="28"/>
  <c r="AD103" i="28"/>
  <c r="AW103" i="28"/>
  <c r="AY103" i="28"/>
  <c r="BC103" i="28"/>
  <c r="BE103" i="28"/>
  <c r="BG103" i="28"/>
  <c r="BI103" i="28"/>
  <c r="C104" i="28"/>
  <c r="D104" i="28"/>
  <c r="E104" i="28"/>
  <c r="F104" i="28"/>
  <c r="G104" i="28"/>
  <c r="H104" i="28"/>
  <c r="I104" i="28"/>
  <c r="J104" i="28"/>
  <c r="K104" i="28"/>
  <c r="L104" i="28"/>
  <c r="N104" i="28"/>
  <c r="Y104" i="28"/>
  <c r="Z104" i="28"/>
  <c r="AA104" i="28"/>
  <c r="AB104" i="28"/>
  <c r="AD104" i="28"/>
  <c r="AG104" i="28"/>
  <c r="AW104" i="28"/>
  <c r="AY104" i="28"/>
  <c r="BC104" i="28"/>
  <c r="BE104" i="28"/>
  <c r="BG104" i="28"/>
  <c r="BI104" i="28"/>
  <c r="C105" i="28"/>
  <c r="D105" i="28"/>
  <c r="E105" i="28"/>
  <c r="F105" i="28"/>
  <c r="G105" i="28"/>
  <c r="H105" i="28"/>
  <c r="I105" i="28"/>
  <c r="J105" i="28"/>
  <c r="K105" i="28"/>
  <c r="L105" i="28"/>
  <c r="N105" i="28"/>
  <c r="Y105" i="28"/>
  <c r="B108" i="1" s="1"/>
  <c r="Z105" i="28"/>
  <c r="C108" i="1" s="1"/>
  <c r="AA105" i="28"/>
  <c r="D108" i="1" s="1"/>
  <c r="AB105" i="28"/>
  <c r="E108" i="1" s="1"/>
  <c r="AD105" i="28"/>
  <c r="AE105" i="28" s="1"/>
  <c r="AW105" i="28"/>
  <c r="AY105" i="28"/>
  <c r="BC105" i="28"/>
  <c r="BE105" i="28"/>
  <c r="BG105" i="28"/>
  <c r="BI105" i="28"/>
  <c r="C106" i="28"/>
  <c r="D106" i="28"/>
  <c r="E106" i="28"/>
  <c r="F106" i="28"/>
  <c r="G106" i="28"/>
  <c r="H106" i="28"/>
  <c r="I106" i="28"/>
  <c r="J106" i="28"/>
  <c r="K106" i="28"/>
  <c r="L106" i="28"/>
  <c r="N106" i="28"/>
  <c r="Y106" i="28"/>
  <c r="Z106" i="28"/>
  <c r="AA106" i="28"/>
  <c r="AB106" i="28"/>
  <c r="AD106" i="28"/>
  <c r="AG106" i="28" s="1"/>
  <c r="AW106" i="28"/>
  <c r="AY106" i="28"/>
  <c r="BC106" i="28"/>
  <c r="BE106" i="28"/>
  <c r="BG106" i="28"/>
  <c r="BI106" i="28"/>
  <c r="C107" i="28"/>
  <c r="D107" i="28"/>
  <c r="E107" i="28"/>
  <c r="F107" i="28"/>
  <c r="G107" i="28"/>
  <c r="H107" i="28"/>
  <c r="I107" i="28"/>
  <c r="J107" i="28"/>
  <c r="K107" i="28"/>
  <c r="L107" i="28"/>
  <c r="N107" i="28"/>
  <c r="Y107" i="28"/>
  <c r="Z107" i="28"/>
  <c r="AA107" i="28"/>
  <c r="AB107" i="28"/>
  <c r="AD107" i="28"/>
  <c r="AE107" i="28" s="1"/>
  <c r="AW107" i="28"/>
  <c r="AY107" i="28"/>
  <c r="BC107" i="28"/>
  <c r="BE107" i="28"/>
  <c r="BG107" i="28"/>
  <c r="BI107" i="28"/>
  <c r="C108" i="28"/>
  <c r="D108" i="28"/>
  <c r="E108" i="28"/>
  <c r="F108" i="28"/>
  <c r="G108" i="28"/>
  <c r="H108" i="28"/>
  <c r="I108" i="28"/>
  <c r="J108" i="28"/>
  <c r="K108" i="28"/>
  <c r="L108" i="28"/>
  <c r="N108" i="28"/>
  <c r="Y108" i="28"/>
  <c r="B112" i="1" s="1"/>
  <c r="Z108" i="28"/>
  <c r="C112" i="1" s="1"/>
  <c r="AA108" i="28"/>
  <c r="D112" i="1" s="1"/>
  <c r="AB108" i="28"/>
  <c r="E112" i="1" s="1"/>
  <c r="AD108" i="28"/>
  <c r="AG108" i="28" s="1"/>
  <c r="AW108" i="28"/>
  <c r="AY108" i="28"/>
  <c r="BC108" i="28"/>
  <c r="BE108" i="28"/>
  <c r="BG108" i="28"/>
  <c r="BI108" i="28"/>
  <c r="C109" i="28"/>
  <c r="D109" i="28"/>
  <c r="E109" i="28"/>
  <c r="F109" i="28"/>
  <c r="G109" i="28"/>
  <c r="H109" i="28"/>
  <c r="I109" i="28"/>
  <c r="J109" i="28"/>
  <c r="K109" i="28"/>
  <c r="L109" i="28"/>
  <c r="N109" i="28"/>
  <c r="Y109" i="28"/>
  <c r="Z109" i="28"/>
  <c r="AA109" i="28"/>
  <c r="AB109" i="28"/>
  <c r="AD109" i="28"/>
  <c r="AE109" i="28" s="1"/>
  <c r="AW109" i="28"/>
  <c r="AY109" i="28"/>
  <c r="BC109" i="28"/>
  <c r="BE109" i="28"/>
  <c r="BG109" i="28"/>
  <c r="BI109" i="28"/>
  <c r="C110" i="28"/>
  <c r="D110" i="28"/>
  <c r="E110" i="28"/>
  <c r="F110" i="28"/>
  <c r="G110" i="28"/>
  <c r="H110" i="28"/>
  <c r="I110" i="28"/>
  <c r="J110" i="28"/>
  <c r="K110" i="28"/>
  <c r="L110" i="28"/>
  <c r="N110" i="28"/>
  <c r="Y110" i="28"/>
  <c r="Z110" i="28"/>
  <c r="AA110" i="28"/>
  <c r="AB110" i="28"/>
  <c r="AD110" i="28"/>
  <c r="AG110" i="28" s="1"/>
  <c r="AW110" i="28"/>
  <c r="AY110" i="28"/>
  <c r="BC110" i="28"/>
  <c r="BE110" i="28"/>
  <c r="BG110" i="28"/>
  <c r="BI110" i="28"/>
  <c r="C111" i="28"/>
  <c r="D111" i="28"/>
  <c r="E111" i="28"/>
  <c r="F111" i="28"/>
  <c r="G111" i="28"/>
  <c r="H111" i="28"/>
  <c r="I111" i="28"/>
  <c r="J111" i="28"/>
  <c r="K111" i="28"/>
  <c r="L111" i="28"/>
  <c r="N111" i="28"/>
  <c r="Y111" i="28"/>
  <c r="Z111" i="28"/>
  <c r="AA111" i="28"/>
  <c r="AB111" i="28"/>
  <c r="AD111" i="28"/>
  <c r="AE111" i="28" s="1"/>
  <c r="AW111" i="28"/>
  <c r="AY111" i="28"/>
  <c r="BC111" i="28"/>
  <c r="BE111" i="28"/>
  <c r="BG111" i="28"/>
  <c r="BI111" i="28"/>
  <c r="C112" i="28"/>
  <c r="D112" i="28"/>
  <c r="E112" i="28"/>
  <c r="F112" i="28"/>
  <c r="G112" i="28"/>
  <c r="H112" i="28"/>
  <c r="I112" i="28"/>
  <c r="J112" i="28"/>
  <c r="K112" i="28"/>
  <c r="L112" i="28"/>
  <c r="N112" i="28"/>
  <c r="Y112" i="28"/>
  <c r="Z112" i="28"/>
  <c r="AA112" i="28"/>
  <c r="AB112" i="28"/>
  <c r="AD112" i="28"/>
  <c r="AW112" i="28"/>
  <c r="AY112" i="28"/>
  <c r="BC112" i="28"/>
  <c r="BE112" i="28"/>
  <c r="BG112" i="28"/>
  <c r="BI112" i="28"/>
  <c r="C113" i="28"/>
  <c r="D113" i="28"/>
  <c r="E113" i="28"/>
  <c r="F113" i="28"/>
  <c r="G113" i="28"/>
  <c r="H113" i="28"/>
  <c r="I113" i="28"/>
  <c r="J113" i="28"/>
  <c r="K113" i="28"/>
  <c r="L113" i="28"/>
  <c r="N113" i="28"/>
  <c r="Y113" i="28"/>
  <c r="B116" i="1" s="1"/>
  <c r="Z113" i="28"/>
  <c r="AA113" i="28"/>
  <c r="D116" i="1" s="1"/>
  <c r="AB113" i="28"/>
  <c r="E116" i="1" s="1"/>
  <c r="AD113" i="28"/>
  <c r="AE113" i="28" s="1"/>
  <c r="AW113" i="28"/>
  <c r="AY113" i="28"/>
  <c r="BC113" i="28"/>
  <c r="BE113" i="28"/>
  <c r="BG113" i="28"/>
  <c r="BI113" i="28"/>
  <c r="C114" i="28"/>
  <c r="D114" i="28"/>
  <c r="E114" i="28"/>
  <c r="F114" i="28"/>
  <c r="G114" i="28"/>
  <c r="H114" i="28"/>
  <c r="I114" i="28"/>
  <c r="J114" i="28"/>
  <c r="K114" i="28"/>
  <c r="L114" i="28"/>
  <c r="N114" i="28"/>
  <c r="Y114" i="28"/>
  <c r="Z114" i="28"/>
  <c r="AA114" i="28"/>
  <c r="AB114" i="28"/>
  <c r="AD114" i="28"/>
  <c r="AW114" i="28"/>
  <c r="AY114" i="28"/>
  <c r="BC114" i="28"/>
  <c r="BE114" i="28"/>
  <c r="BG114" i="28"/>
  <c r="BI114" i="28"/>
  <c r="C115" i="28"/>
  <c r="D115" i="28"/>
  <c r="E115" i="28"/>
  <c r="F115" i="28"/>
  <c r="G115" i="28"/>
  <c r="H115" i="28"/>
  <c r="I115" i="28"/>
  <c r="J115" i="28"/>
  <c r="K115" i="28"/>
  <c r="L115" i="28"/>
  <c r="N115" i="28"/>
  <c r="Y115" i="28"/>
  <c r="Z115" i="28"/>
  <c r="AA115" i="28"/>
  <c r="AB115" i="28"/>
  <c r="AD115" i="28"/>
  <c r="AF115" i="28" s="1"/>
  <c r="AW115" i="28"/>
  <c r="AY115" i="28"/>
  <c r="BC115" i="28"/>
  <c r="BE115" i="28"/>
  <c r="BG115" i="28"/>
  <c r="BI115" i="28"/>
  <c r="C116" i="28"/>
  <c r="D116" i="28"/>
  <c r="E116" i="28"/>
  <c r="F116" i="28"/>
  <c r="G116" i="28"/>
  <c r="H116" i="28"/>
  <c r="I116" i="28"/>
  <c r="J116" i="28"/>
  <c r="K116" i="28"/>
  <c r="L116" i="28"/>
  <c r="N116" i="28"/>
  <c r="Y116" i="28"/>
  <c r="Z116" i="28"/>
  <c r="AA116" i="28"/>
  <c r="AB116" i="28"/>
  <c r="AD116" i="28"/>
  <c r="AG116" i="28" s="1"/>
  <c r="AW116" i="28"/>
  <c r="AY116" i="28"/>
  <c r="BC116" i="28"/>
  <c r="BE116" i="28"/>
  <c r="BG116" i="28"/>
  <c r="BI116" i="28"/>
  <c r="C117" i="28"/>
  <c r="D117" i="28"/>
  <c r="E117" i="28"/>
  <c r="F117" i="28"/>
  <c r="G117" i="28"/>
  <c r="H117" i="28"/>
  <c r="I117" i="28"/>
  <c r="J117" i="28"/>
  <c r="K117" i="28"/>
  <c r="L117" i="28"/>
  <c r="N117" i="28"/>
  <c r="Y117" i="28"/>
  <c r="Z117" i="28"/>
  <c r="AA117" i="28"/>
  <c r="AB117" i="28"/>
  <c r="AD117" i="28"/>
  <c r="AW117" i="28"/>
  <c r="AY117" i="28"/>
  <c r="BC117" i="28"/>
  <c r="BE117" i="28"/>
  <c r="BG117" i="28"/>
  <c r="BI117" i="28"/>
  <c r="C118" i="28"/>
  <c r="D118" i="28"/>
  <c r="E118" i="28"/>
  <c r="F118" i="28"/>
  <c r="G118" i="28"/>
  <c r="H118" i="28"/>
  <c r="I118" i="28"/>
  <c r="J118" i="28"/>
  <c r="K118" i="28"/>
  <c r="L118" i="28"/>
  <c r="N118" i="28"/>
  <c r="Y118" i="28"/>
  <c r="Z118" i="28"/>
  <c r="AA118" i="28"/>
  <c r="AB118" i="28"/>
  <c r="AD118" i="28"/>
  <c r="AW118" i="28"/>
  <c r="AY118" i="28"/>
  <c r="BC118" i="28"/>
  <c r="BE118" i="28"/>
  <c r="BG118" i="28"/>
  <c r="BI118" i="28"/>
  <c r="C119" i="28"/>
  <c r="D119" i="28"/>
  <c r="E119" i="28"/>
  <c r="F119" i="28"/>
  <c r="G119" i="28"/>
  <c r="H119" i="28"/>
  <c r="I119" i="28"/>
  <c r="J119" i="28"/>
  <c r="K119" i="28"/>
  <c r="L119" i="28"/>
  <c r="N119" i="28"/>
  <c r="Y119" i="28"/>
  <c r="Z119" i="28"/>
  <c r="AA119" i="28"/>
  <c r="AB119" i="28"/>
  <c r="AD119" i="28"/>
  <c r="AF119" i="28" s="1"/>
  <c r="AW119" i="28"/>
  <c r="AY119" i="28"/>
  <c r="BC119" i="28"/>
  <c r="BE119" i="28"/>
  <c r="BG119" i="28"/>
  <c r="BI119" i="28"/>
  <c r="C120" i="28"/>
  <c r="D120" i="28"/>
  <c r="E120" i="28"/>
  <c r="F120" i="28"/>
  <c r="G120" i="28"/>
  <c r="H120" i="28"/>
  <c r="I120" i="28"/>
  <c r="J120" i="28"/>
  <c r="K120" i="28"/>
  <c r="L120" i="28"/>
  <c r="N120" i="28"/>
  <c r="Y120" i="28"/>
  <c r="Z120" i="28"/>
  <c r="AA120" i="28"/>
  <c r="AB120" i="28"/>
  <c r="AD120" i="28"/>
  <c r="AG120" i="28" s="1"/>
  <c r="AW120" i="28"/>
  <c r="AY120" i="28"/>
  <c r="BC120" i="28"/>
  <c r="BE120" i="28"/>
  <c r="BG120" i="28"/>
  <c r="BI120" i="28"/>
  <c r="C121" i="28"/>
  <c r="D121" i="28"/>
  <c r="E121" i="28"/>
  <c r="F121" i="28"/>
  <c r="G121" i="28"/>
  <c r="H121" i="28"/>
  <c r="I121" i="28"/>
  <c r="J121" i="28"/>
  <c r="K121" i="28"/>
  <c r="L121" i="28"/>
  <c r="N121" i="28"/>
  <c r="Y121" i="28"/>
  <c r="Z121" i="28"/>
  <c r="AA121" i="28"/>
  <c r="AB121" i="28"/>
  <c r="AD121" i="28"/>
  <c r="AW121" i="28"/>
  <c r="AY121" i="28"/>
  <c r="BC121" i="28"/>
  <c r="BE121" i="28"/>
  <c r="BG121" i="28"/>
  <c r="BI121" i="28"/>
  <c r="C122" i="28"/>
  <c r="D122" i="28"/>
  <c r="E122" i="28"/>
  <c r="F122" i="28"/>
  <c r="G122" i="28"/>
  <c r="H122" i="28"/>
  <c r="I122" i="28"/>
  <c r="J122" i="28"/>
  <c r="K122" i="28"/>
  <c r="L122" i="28"/>
  <c r="N122" i="28"/>
  <c r="Y122" i="28"/>
  <c r="Z122" i="28"/>
  <c r="AA122" i="28"/>
  <c r="AB122" i="28"/>
  <c r="AD122" i="28"/>
  <c r="AW122" i="28"/>
  <c r="AY122" i="28"/>
  <c r="BC122" i="28"/>
  <c r="BE122" i="28"/>
  <c r="BG122" i="28"/>
  <c r="BI122" i="28"/>
  <c r="C123" i="28"/>
  <c r="D123" i="28"/>
  <c r="E123" i="28"/>
  <c r="F123" i="28"/>
  <c r="G123" i="28"/>
  <c r="H123" i="28"/>
  <c r="I123" i="28"/>
  <c r="J123" i="28"/>
  <c r="K123" i="28"/>
  <c r="L123" i="28"/>
  <c r="N123" i="28"/>
  <c r="Y123" i="28"/>
  <c r="Z123" i="28"/>
  <c r="AA123" i="28"/>
  <c r="AB123" i="28"/>
  <c r="AD123" i="28"/>
  <c r="AF123" i="28" s="1"/>
  <c r="AW123" i="28"/>
  <c r="AY123" i="28"/>
  <c r="BC123" i="28"/>
  <c r="BE123" i="28"/>
  <c r="BG123" i="28"/>
  <c r="BI123" i="28"/>
  <c r="C124" i="28"/>
  <c r="D124" i="28"/>
  <c r="E124" i="28"/>
  <c r="F124" i="28"/>
  <c r="G124" i="28"/>
  <c r="H124" i="28"/>
  <c r="I124" i="28"/>
  <c r="J124" i="28"/>
  <c r="K124" i="28"/>
  <c r="L124" i="28"/>
  <c r="N124" i="28"/>
  <c r="Y124" i="28"/>
  <c r="B120" i="1" s="1"/>
  <c r="Z124" i="28"/>
  <c r="C120" i="1" s="1"/>
  <c r="AA124" i="28"/>
  <c r="D120" i="1" s="1"/>
  <c r="AB124" i="28"/>
  <c r="E120" i="1" s="1"/>
  <c r="AD124" i="28"/>
  <c r="AG124" i="28" s="1"/>
  <c r="AW124" i="28"/>
  <c r="AY124" i="28"/>
  <c r="BC124" i="28"/>
  <c r="BE124" i="28"/>
  <c r="BG124" i="28"/>
  <c r="BI124" i="28"/>
  <c r="C125" i="28"/>
  <c r="D125" i="28"/>
  <c r="E125" i="28"/>
  <c r="F125" i="28"/>
  <c r="G125" i="28"/>
  <c r="H125" i="28"/>
  <c r="I125" i="28"/>
  <c r="J125" i="28"/>
  <c r="K125" i="28"/>
  <c r="L125" i="28"/>
  <c r="N125" i="28"/>
  <c r="Y125" i="28"/>
  <c r="Z125" i="28"/>
  <c r="AA125" i="28"/>
  <c r="AB125" i="28"/>
  <c r="AD125" i="28"/>
  <c r="AW125" i="28"/>
  <c r="AY125" i="28"/>
  <c r="BC125" i="28"/>
  <c r="BE125" i="28"/>
  <c r="BG125" i="28"/>
  <c r="BI125" i="28"/>
  <c r="C126" i="28"/>
  <c r="D126" i="28"/>
  <c r="E126" i="28"/>
  <c r="F126" i="28"/>
  <c r="G126" i="28"/>
  <c r="H126" i="28"/>
  <c r="I126" i="28"/>
  <c r="J126" i="28"/>
  <c r="K126" i="28"/>
  <c r="L126" i="28"/>
  <c r="N126" i="28"/>
  <c r="Y126" i="28"/>
  <c r="Z126" i="28"/>
  <c r="AA126" i="28"/>
  <c r="AB126" i="28"/>
  <c r="AD126" i="28"/>
  <c r="AW126" i="28"/>
  <c r="AY126" i="28"/>
  <c r="BC126" i="28"/>
  <c r="BE126" i="28"/>
  <c r="BG126" i="28"/>
  <c r="BI126" i="28"/>
  <c r="C127" i="28"/>
  <c r="D127" i="28"/>
  <c r="E127" i="28"/>
  <c r="F127" i="28"/>
  <c r="G127" i="28"/>
  <c r="H127" i="28"/>
  <c r="I127" i="28"/>
  <c r="J127" i="28"/>
  <c r="K127" i="28"/>
  <c r="L127" i="28"/>
  <c r="N127" i="28"/>
  <c r="Y127" i="28"/>
  <c r="Z127" i="28"/>
  <c r="AA127" i="28"/>
  <c r="AB127" i="28"/>
  <c r="AD127" i="28"/>
  <c r="AF127" i="28" s="1"/>
  <c r="AW127" i="28"/>
  <c r="AY127" i="28"/>
  <c r="BC127" i="28"/>
  <c r="BE127" i="28"/>
  <c r="BG127" i="28"/>
  <c r="BI127" i="28"/>
  <c r="C128" i="28"/>
  <c r="D128" i="28"/>
  <c r="E128" i="28"/>
  <c r="F128" i="28"/>
  <c r="G128" i="28"/>
  <c r="H128" i="28"/>
  <c r="I128" i="28"/>
  <c r="J128" i="28"/>
  <c r="K128" i="28"/>
  <c r="L128" i="28"/>
  <c r="N128" i="28"/>
  <c r="Y128" i="28"/>
  <c r="Z128" i="28"/>
  <c r="AA128" i="28"/>
  <c r="AB128" i="28"/>
  <c r="AD128" i="28"/>
  <c r="AG128" i="28" s="1"/>
  <c r="AW128" i="28"/>
  <c r="AY128" i="28"/>
  <c r="BC128" i="28"/>
  <c r="BE128" i="28"/>
  <c r="BG128" i="28"/>
  <c r="BI128" i="28"/>
  <c r="C129" i="28"/>
  <c r="D129" i="28"/>
  <c r="E129" i="28"/>
  <c r="F129" i="28"/>
  <c r="G129" i="28"/>
  <c r="H129" i="28"/>
  <c r="I129" i="28"/>
  <c r="J129" i="28"/>
  <c r="K129" i="28"/>
  <c r="L129" i="28"/>
  <c r="N129" i="28"/>
  <c r="Y129" i="28"/>
  <c r="Z129" i="28"/>
  <c r="AA129" i="28"/>
  <c r="AB129" i="28"/>
  <c r="AD129" i="28"/>
  <c r="AW129" i="28"/>
  <c r="AY129" i="28"/>
  <c r="BC129" i="28"/>
  <c r="BE129" i="28"/>
  <c r="BG129" i="28"/>
  <c r="BI129" i="28"/>
  <c r="C130" i="28"/>
  <c r="D130" i="28"/>
  <c r="E130" i="28"/>
  <c r="F130" i="28"/>
  <c r="G130" i="28"/>
  <c r="H130" i="28"/>
  <c r="I130" i="28"/>
  <c r="J130" i="28"/>
  <c r="K130" i="28"/>
  <c r="L130" i="28"/>
  <c r="N130" i="28"/>
  <c r="Y130" i="28"/>
  <c r="Z130" i="28"/>
  <c r="AA130" i="28"/>
  <c r="AB130" i="28"/>
  <c r="AD130" i="28"/>
  <c r="AW130" i="28"/>
  <c r="AY130" i="28"/>
  <c r="BC130" i="28"/>
  <c r="BE130" i="28"/>
  <c r="BG130" i="28"/>
  <c r="BI130" i="28"/>
  <c r="C131" i="28"/>
  <c r="D131" i="28"/>
  <c r="E131" i="28"/>
  <c r="F131" i="28"/>
  <c r="G131" i="28"/>
  <c r="H131" i="28"/>
  <c r="I131" i="28"/>
  <c r="J131" i="28"/>
  <c r="K131" i="28"/>
  <c r="L131" i="28"/>
  <c r="N131" i="28"/>
  <c r="Y131" i="28"/>
  <c r="Z131" i="28"/>
  <c r="AA131" i="28"/>
  <c r="AB131" i="28"/>
  <c r="AD131" i="28"/>
  <c r="AF131" i="28" s="1"/>
  <c r="AW131" i="28"/>
  <c r="AY131" i="28"/>
  <c r="BC131" i="28"/>
  <c r="BE131" i="28"/>
  <c r="BG131" i="28"/>
  <c r="BI131" i="28"/>
  <c r="C132" i="28"/>
  <c r="D132" i="28"/>
  <c r="E132" i="28"/>
  <c r="F132" i="28"/>
  <c r="G132" i="28"/>
  <c r="H132" i="28"/>
  <c r="I132" i="28"/>
  <c r="J132" i="28"/>
  <c r="K132" i="28"/>
  <c r="L132" i="28"/>
  <c r="N132" i="28"/>
  <c r="Y132" i="28"/>
  <c r="B124" i="1" s="1"/>
  <c r="Z132" i="28"/>
  <c r="C124" i="1" s="1"/>
  <c r="AA132" i="28"/>
  <c r="D124" i="1" s="1"/>
  <c r="AB132" i="28"/>
  <c r="E124" i="1" s="1"/>
  <c r="AD132" i="28"/>
  <c r="AG132" i="28" s="1"/>
  <c r="AW132" i="28"/>
  <c r="AY132" i="28"/>
  <c r="BC132" i="28"/>
  <c r="BE132" i="28"/>
  <c r="BG132" i="28"/>
  <c r="BI132" i="28"/>
  <c r="C133" i="28"/>
  <c r="D133" i="28"/>
  <c r="E133" i="28"/>
  <c r="F133" i="28"/>
  <c r="G133" i="28"/>
  <c r="H133" i="28"/>
  <c r="I133" i="28"/>
  <c r="J133" i="28"/>
  <c r="K133" i="28"/>
  <c r="L133" i="28"/>
  <c r="N133" i="28"/>
  <c r="Y133" i="28"/>
  <c r="B128" i="1" s="1"/>
  <c r="Z133" i="28"/>
  <c r="AA133" i="28"/>
  <c r="D128" i="1" s="1"/>
  <c r="AB133" i="28"/>
  <c r="E128" i="1" s="1"/>
  <c r="AD133" i="28"/>
  <c r="AW133" i="28"/>
  <c r="AY133" i="28"/>
  <c r="BC133" i="28"/>
  <c r="BE133" i="28"/>
  <c r="BG133" i="28"/>
  <c r="BI133" i="28"/>
  <c r="C134" i="28"/>
  <c r="D134" i="28"/>
  <c r="E134" i="28"/>
  <c r="F134" i="28"/>
  <c r="G134" i="28"/>
  <c r="H134" i="28"/>
  <c r="I134" i="28"/>
  <c r="J134" i="28"/>
  <c r="K134" i="28"/>
  <c r="L134" i="28"/>
  <c r="N134" i="28"/>
  <c r="Y134" i="28"/>
  <c r="Z134" i="28"/>
  <c r="AA134" i="28"/>
  <c r="AB134" i="28"/>
  <c r="AD134" i="28"/>
  <c r="AW134" i="28"/>
  <c r="AY134" i="28"/>
  <c r="BC134" i="28"/>
  <c r="BE134" i="28"/>
  <c r="BG134" i="28"/>
  <c r="BI134" i="28"/>
  <c r="C135" i="28"/>
  <c r="D135" i="28"/>
  <c r="E135" i="28"/>
  <c r="F135" i="28"/>
  <c r="G135" i="28"/>
  <c r="H135" i="28"/>
  <c r="I135" i="28"/>
  <c r="J135" i="28"/>
  <c r="K135" i="28"/>
  <c r="L135" i="28"/>
  <c r="N135" i="28"/>
  <c r="Y135" i="28"/>
  <c r="Z135" i="28"/>
  <c r="AA135" i="28"/>
  <c r="AB135" i="28"/>
  <c r="AD135" i="28"/>
  <c r="AF135" i="28" s="1"/>
  <c r="AW135" i="28"/>
  <c r="AY135" i="28"/>
  <c r="BC135" i="28"/>
  <c r="BE135" i="28"/>
  <c r="BG135" i="28"/>
  <c r="BI135" i="28"/>
  <c r="C136" i="28"/>
  <c r="D136" i="28"/>
  <c r="E136" i="28"/>
  <c r="F136" i="28"/>
  <c r="G136" i="28"/>
  <c r="H136" i="28"/>
  <c r="I136" i="28"/>
  <c r="J136" i="28"/>
  <c r="K136" i="28"/>
  <c r="L136" i="28"/>
  <c r="N136" i="28"/>
  <c r="Y136" i="28"/>
  <c r="Z136" i="28"/>
  <c r="AA136" i="28"/>
  <c r="AB136" i="28"/>
  <c r="AD136" i="28"/>
  <c r="AG136" i="28" s="1"/>
  <c r="AW136" i="28"/>
  <c r="AY136" i="28"/>
  <c r="BC136" i="28"/>
  <c r="BE136" i="28"/>
  <c r="BG136" i="28"/>
  <c r="BI136" i="28"/>
  <c r="C137" i="28"/>
  <c r="D137" i="28"/>
  <c r="E137" i="28"/>
  <c r="F137" i="28"/>
  <c r="G137" i="28"/>
  <c r="H137" i="28"/>
  <c r="I137" i="28"/>
  <c r="J137" i="28"/>
  <c r="K137" i="28"/>
  <c r="L137" i="28"/>
  <c r="N137" i="28"/>
  <c r="Y137" i="28"/>
  <c r="Z137" i="28"/>
  <c r="AA137" i="28"/>
  <c r="AB137" i="28"/>
  <c r="AD137" i="28"/>
  <c r="AW137" i="28"/>
  <c r="AY137" i="28"/>
  <c r="BC137" i="28"/>
  <c r="BE137" i="28"/>
  <c r="BG137" i="28"/>
  <c r="BI137" i="28"/>
  <c r="C138" i="28"/>
  <c r="D138" i="28"/>
  <c r="E138" i="28"/>
  <c r="F138" i="28"/>
  <c r="G138" i="28"/>
  <c r="H138" i="28"/>
  <c r="I138" i="28"/>
  <c r="J138" i="28"/>
  <c r="K138" i="28"/>
  <c r="L138" i="28"/>
  <c r="N138" i="28"/>
  <c r="Y138" i="28"/>
  <c r="Z138" i="28"/>
  <c r="AA138" i="28"/>
  <c r="AB138" i="28"/>
  <c r="AD138" i="28"/>
  <c r="AW138" i="28"/>
  <c r="AY138" i="28"/>
  <c r="BC138" i="28"/>
  <c r="BE138" i="28"/>
  <c r="BG138" i="28"/>
  <c r="BI138" i="28"/>
  <c r="C139" i="28"/>
  <c r="D139" i="28"/>
  <c r="E139" i="28"/>
  <c r="F139" i="28"/>
  <c r="G139" i="28"/>
  <c r="H139" i="28"/>
  <c r="I139" i="28"/>
  <c r="J139" i="28"/>
  <c r="K139" i="28"/>
  <c r="L139" i="28"/>
  <c r="N139" i="28"/>
  <c r="Y139" i="28"/>
  <c r="B132" i="1" s="1"/>
  <c r="Z139" i="28"/>
  <c r="AA139" i="28"/>
  <c r="D132" i="1" s="1"/>
  <c r="AB139" i="28"/>
  <c r="E132" i="1" s="1"/>
  <c r="AD139" i="28"/>
  <c r="AE139" i="28" s="1"/>
  <c r="AW139" i="28"/>
  <c r="AY139" i="28"/>
  <c r="BC139" i="28"/>
  <c r="BE139" i="28"/>
  <c r="BG139" i="28"/>
  <c r="BI139" i="28"/>
  <c r="C140" i="28"/>
  <c r="D140" i="28"/>
  <c r="E140" i="28"/>
  <c r="F140" i="28"/>
  <c r="G140" i="28"/>
  <c r="H140" i="28"/>
  <c r="I140" i="28"/>
  <c r="J140" i="28"/>
  <c r="K140" i="28"/>
  <c r="L140" i="28"/>
  <c r="N140" i="28"/>
  <c r="Y140" i="28"/>
  <c r="Z140" i="28"/>
  <c r="AA140" i="28"/>
  <c r="AB140" i="28"/>
  <c r="AD140" i="28"/>
  <c r="AE140" i="28" s="1"/>
  <c r="AW140" i="28"/>
  <c r="AY140" i="28"/>
  <c r="BC140" i="28"/>
  <c r="BE140" i="28"/>
  <c r="BG140" i="28"/>
  <c r="BI140" i="28"/>
  <c r="C141" i="28"/>
  <c r="D141" i="28"/>
  <c r="E141" i="28"/>
  <c r="F141" i="28"/>
  <c r="G141" i="28"/>
  <c r="H141" i="28"/>
  <c r="I141" i="28"/>
  <c r="J141" i="28"/>
  <c r="K141" i="28"/>
  <c r="L141" i="28"/>
  <c r="N141" i="28"/>
  <c r="Y141" i="28"/>
  <c r="B136" i="1" s="1"/>
  <c r="Z141" i="28"/>
  <c r="AA141" i="28"/>
  <c r="D136" i="1" s="1"/>
  <c r="AB141" i="28"/>
  <c r="E136" i="1" s="1"/>
  <c r="AD141" i="28"/>
  <c r="AE141" i="28" s="1"/>
  <c r="AW141" i="28"/>
  <c r="AY141" i="28"/>
  <c r="BC141" i="28"/>
  <c r="BE141" i="28"/>
  <c r="BG141" i="28"/>
  <c r="BI141" i="28"/>
  <c r="C142" i="28"/>
  <c r="D142" i="28"/>
  <c r="E142" i="28"/>
  <c r="F142" i="28"/>
  <c r="G142" i="28"/>
  <c r="H142" i="28"/>
  <c r="I142" i="28"/>
  <c r="J142" i="28"/>
  <c r="K142" i="28"/>
  <c r="L142" i="28"/>
  <c r="N142" i="28"/>
  <c r="Y142" i="28"/>
  <c r="Z142" i="28"/>
  <c r="AA142" i="28"/>
  <c r="AB142" i="28"/>
  <c r="AD142" i="28"/>
  <c r="AG142" i="28" s="1"/>
  <c r="AW142" i="28"/>
  <c r="AY142" i="28"/>
  <c r="BC142" i="28"/>
  <c r="BE142" i="28"/>
  <c r="BG142" i="28"/>
  <c r="BI142" i="28"/>
  <c r="C143" i="28"/>
  <c r="D143" i="28"/>
  <c r="E143" i="28"/>
  <c r="F143" i="28"/>
  <c r="G143" i="28"/>
  <c r="H143" i="28"/>
  <c r="I143" i="28"/>
  <c r="J143" i="28"/>
  <c r="K143" i="28"/>
  <c r="L143" i="28"/>
  <c r="N143" i="28"/>
  <c r="Y143" i="28"/>
  <c r="Z143" i="28"/>
  <c r="AA143" i="28"/>
  <c r="AB143" i="28"/>
  <c r="AD143" i="28"/>
  <c r="AG143" i="28" s="1"/>
  <c r="AW143" i="28"/>
  <c r="AY143" i="28"/>
  <c r="BC143" i="28"/>
  <c r="BE143" i="28"/>
  <c r="BG143" i="28"/>
  <c r="BI143" i="28"/>
  <c r="C144" i="28"/>
  <c r="D144" i="28"/>
  <c r="E144" i="28"/>
  <c r="F144" i="28"/>
  <c r="G144" i="28"/>
  <c r="H144" i="28"/>
  <c r="I144" i="28"/>
  <c r="J144" i="28"/>
  <c r="K144" i="28"/>
  <c r="L144" i="28"/>
  <c r="N144" i="28"/>
  <c r="Y144" i="28"/>
  <c r="Z144" i="28"/>
  <c r="AA144" i="28"/>
  <c r="AB144" i="28"/>
  <c r="AD144" i="28"/>
  <c r="AE144" i="28" s="1"/>
  <c r="AW144" i="28"/>
  <c r="AY144" i="28"/>
  <c r="BC144" i="28"/>
  <c r="BE144" i="28"/>
  <c r="BG144" i="28"/>
  <c r="BI144" i="28"/>
  <c r="C145" i="28"/>
  <c r="D145" i="28"/>
  <c r="E145" i="28"/>
  <c r="F145" i="28"/>
  <c r="G145" i="28"/>
  <c r="H145" i="28"/>
  <c r="I145" i="28"/>
  <c r="J145" i="28"/>
  <c r="K145" i="28"/>
  <c r="L145" i="28"/>
  <c r="N145" i="28"/>
  <c r="Y145" i="28"/>
  <c r="Z145" i="28"/>
  <c r="AA145" i="28"/>
  <c r="AB145" i="28"/>
  <c r="AD145" i="28"/>
  <c r="AE145" i="28" s="1"/>
  <c r="AW145" i="28"/>
  <c r="AY145" i="28"/>
  <c r="BC145" i="28"/>
  <c r="BE145" i="28"/>
  <c r="BG145" i="28"/>
  <c r="BI145" i="28"/>
  <c r="C146" i="28"/>
  <c r="D146" i="28"/>
  <c r="E146" i="28"/>
  <c r="F146" i="28"/>
  <c r="G146" i="28"/>
  <c r="H146" i="28"/>
  <c r="I146" i="28"/>
  <c r="J146" i="28"/>
  <c r="K146" i="28"/>
  <c r="L146" i="28"/>
  <c r="N146" i="28"/>
  <c r="Y146" i="28"/>
  <c r="B140" i="1" s="1"/>
  <c r="Z146" i="28"/>
  <c r="C140" i="1" s="1"/>
  <c r="AA146" i="28"/>
  <c r="D140" i="1" s="1"/>
  <c r="AB146" i="28"/>
  <c r="AD146" i="28"/>
  <c r="AG146" i="28" s="1"/>
  <c r="AW146" i="28"/>
  <c r="AY146" i="28"/>
  <c r="BC146" i="28"/>
  <c r="BE146" i="28"/>
  <c r="BG146" i="28"/>
  <c r="BI146" i="28"/>
  <c r="C147" i="28"/>
  <c r="D147" i="28"/>
  <c r="E147" i="28"/>
  <c r="F147" i="28"/>
  <c r="G147" i="28"/>
  <c r="H147" i="28"/>
  <c r="I147" i="28"/>
  <c r="J147" i="28"/>
  <c r="K147" i="28"/>
  <c r="L147" i="28"/>
  <c r="N147" i="28"/>
  <c r="Y147" i="28"/>
  <c r="Z147" i="28"/>
  <c r="AA147" i="28"/>
  <c r="AB147" i="28"/>
  <c r="AD147" i="28"/>
  <c r="AG147" i="28" s="1"/>
  <c r="AW147" i="28"/>
  <c r="AY147" i="28"/>
  <c r="BC147" i="28"/>
  <c r="BE147" i="28"/>
  <c r="BG147" i="28"/>
  <c r="BI147" i="28"/>
  <c r="C148" i="28"/>
  <c r="D148" i="28"/>
  <c r="E148" i="28"/>
  <c r="F148" i="28"/>
  <c r="G148" i="28"/>
  <c r="H148" i="28"/>
  <c r="I148" i="28"/>
  <c r="J148" i="28"/>
  <c r="K148" i="28"/>
  <c r="L148" i="28"/>
  <c r="N148" i="28"/>
  <c r="Y148" i="28"/>
  <c r="Z148" i="28"/>
  <c r="AA148" i="28"/>
  <c r="AB148" i="28"/>
  <c r="AD148" i="28"/>
  <c r="AE148" i="28" s="1"/>
  <c r="AW148" i="28"/>
  <c r="AY148" i="28"/>
  <c r="BC148" i="28"/>
  <c r="BE148" i="28"/>
  <c r="BG148" i="28"/>
  <c r="BI148" i="28"/>
  <c r="C149" i="28"/>
  <c r="D149" i="28"/>
  <c r="E149" i="28"/>
  <c r="F149" i="28"/>
  <c r="G149" i="28"/>
  <c r="H149" i="28"/>
  <c r="I149" i="28"/>
  <c r="J149" i="28"/>
  <c r="K149" i="28"/>
  <c r="L149" i="28"/>
  <c r="N149" i="28"/>
  <c r="Y149" i="28"/>
  <c r="Z149" i="28"/>
  <c r="AA149" i="28"/>
  <c r="AB149" i="28"/>
  <c r="AD149" i="28"/>
  <c r="AE149" i="28" s="1"/>
  <c r="AW149" i="28"/>
  <c r="AY149" i="28"/>
  <c r="BC149" i="28"/>
  <c r="BE149" i="28"/>
  <c r="BG149" i="28"/>
  <c r="BI149" i="28"/>
  <c r="C150" i="28"/>
  <c r="D150" i="28"/>
  <c r="E150" i="28"/>
  <c r="F150" i="28"/>
  <c r="G150" i="28"/>
  <c r="H150" i="28"/>
  <c r="I150" i="28"/>
  <c r="J150" i="28"/>
  <c r="K150" i="28"/>
  <c r="L150" i="28"/>
  <c r="N150" i="28"/>
  <c r="Y150" i="28"/>
  <c r="Z150" i="28"/>
  <c r="AA150" i="28"/>
  <c r="AB150" i="28"/>
  <c r="AD150" i="28"/>
  <c r="AE150" i="28" s="1"/>
  <c r="AW150" i="28"/>
  <c r="AY150" i="28"/>
  <c r="BC150" i="28"/>
  <c r="BE150" i="28"/>
  <c r="BG150" i="28"/>
  <c r="BI150" i="28"/>
  <c r="C151" i="28"/>
  <c r="D151" i="28"/>
  <c r="E151" i="28"/>
  <c r="F151" i="28"/>
  <c r="G151" i="28"/>
  <c r="H151" i="28"/>
  <c r="I151" i="28"/>
  <c r="J151" i="28"/>
  <c r="K151" i="28"/>
  <c r="L151" i="28"/>
  <c r="N151" i="28"/>
  <c r="Y151" i="28"/>
  <c r="B144" i="1" s="1"/>
  <c r="Z151" i="28"/>
  <c r="C144" i="1" s="1"/>
  <c r="AA151" i="28"/>
  <c r="AB151" i="28"/>
  <c r="E144" i="1" s="1"/>
  <c r="AD151" i="28"/>
  <c r="AG151" i="28" s="1"/>
  <c r="AW151" i="28"/>
  <c r="AY151" i="28"/>
  <c r="BC151" i="28"/>
  <c r="BE151" i="28"/>
  <c r="BG151" i="28"/>
  <c r="BI151" i="28"/>
  <c r="C152" i="28"/>
  <c r="D152" i="28"/>
  <c r="E152" i="28"/>
  <c r="F152" i="28"/>
  <c r="G152" i="28"/>
  <c r="H152" i="28"/>
  <c r="I152" i="28"/>
  <c r="J152" i="28"/>
  <c r="K152" i="28"/>
  <c r="L152" i="28"/>
  <c r="N152" i="28"/>
  <c r="Y152" i="28"/>
  <c r="Z152" i="28"/>
  <c r="AA152" i="28"/>
  <c r="AB152" i="28"/>
  <c r="AD152" i="28"/>
  <c r="AE152" i="28" s="1"/>
  <c r="AW152" i="28"/>
  <c r="AY152" i="28"/>
  <c r="BC152" i="28"/>
  <c r="BE152" i="28"/>
  <c r="BG152" i="28"/>
  <c r="BI152" i="28"/>
  <c r="C153" i="28"/>
  <c r="D153" i="28"/>
  <c r="E153" i="28"/>
  <c r="F153" i="28"/>
  <c r="G153" i="28"/>
  <c r="H153" i="28"/>
  <c r="I153" i="28"/>
  <c r="J153" i="28"/>
  <c r="K153" i="28"/>
  <c r="L153" i="28"/>
  <c r="N153" i="28"/>
  <c r="Y153" i="28"/>
  <c r="Z153" i="28"/>
  <c r="AA153" i="28"/>
  <c r="AB153" i="28"/>
  <c r="AD153" i="28"/>
  <c r="AE153" i="28" s="1"/>
  <c r="AW153" i="28"/>
  <c r="AY153" i="28"/>
  <c r="BC153" i="28"/>
  <c r="BE153" i="28"/>
  <c r="BG153" i="28"/>
  <c r="BI153" i="28"/>
  <c r="C154" i="28"/>
  <c r="D154" i="28"/>
  <c r="E154" i="28"/>
  <c r="F154" i="28"/>
  <c r="G154" i="28"/>
  <c r="H154" i="28"/>
  <c r="I154" i="28"/>
  <c r="J154" i="28"/>
  <c r="K154" i="28"/>
  <c r="L154" i="28"/>
  <c r="N154" i="28"/>
  <c r="Y154" i="28"/>
  <c r="Z154" i="28"/>
  <c r="AA154" i="28"/>
  <c r="AB154" i="28"/>
  <c r="AD154" i="28"/>
  <c r="AE154" i="28" s="1"/>
  <c r="AW154" i="28"/>
  <c r="AY154" i="28"/>
  <c r="BC154" i="28"/>
  <c r="BE154" i="28"/>
  <c r="BG154" i="28"/>
  <c r="BI154" i="28"/>
  <c r="C155" i="28"/>
  <c r="D155" i="28"/>
  <c r="E155" i="28"/>
  <c r="F155" i="28"/>
  <c r="G155" i="28"/>
  <c r="H155" i="28"/>
  <c r="I155" i="28"/>
  <c r="J155" i="28"/>
  <c r="K155" i="28"/>
  <c r="L155" i="28"/>
  <c r="N155" i="28"/>
  <c r="Y155" i="28"/>
  <c r="Z155" i="28"/>
  <c r="AA155" i="28"/>
  <c r="AB155" i="28"/>
  <c r="AD155" i="28"/>
  <c r="AG155" i="28" s="1"/>
  <c r="AW155" i="28"/>
  <c r="AY155" i="28"/>
  <c r="BC155" i="28"/>
  <c r="BE155" i="28"/>
  <c r="BG155" i="28"/>
  <c r="BI155" i="28"/>
  <c r="C156" i="28"/>
  <c r="D156" i="28"/>
  <c r="E156" i="28"/>
  <c r="F156" i="28"/>
  <c r="G156" i="28"/>
  <c r="H156" i="28"/>
  <c r="I156" i="28"/>
  <c r="J156" i="28"/>
  <c r="K156" i="28"/>
  <c r="L156" i="28"/>
  <c r="N156" i="28"/>
  <c r="Y156" i="28"/>
  <c r="Z156" i="28"/>
  <c r="AA156" i="28"/>
  <c r="AB156" i="28"/>
  <c r="AD156" i="28"/>
  <c r="AF156" i="28" s="1"/>
  <c r="AW156" i="28"/>
  <c r="AY156" i="28"/>
  <c r="BC156" i="28"/>
  <c r="BE156" i="28"/>
  <c r="BG156" i="28"/>
  <c r="BI156" i="28"/>
  <c r="AZ157" i="28"/>
  <c r="BA157" i="28" s="1"/>
  <c r="C159" i="28"/>
  <c r="D159" i="28"/>
  <c r="E159" i="28"/>
  <c r="F159" i="28"/>
  <c r="G159" i="28"/>
  <c r="H159" i="28"/>
  <c r="I159" i="28"/>
  <c r="J159" i="28"/>
  <c r="K159" i="28"/>
  <c r="L159" i="28"/>
  <c r="N159" i="28"/>
  <c r="Y159" i="28"/>
  <c r="Z159" i="28"/>
  <c r="AA159" i="28"/>
  <c r="AB159" i="28"/>
  <c r="AD159" i="28"/>
  <c r="AF159" i="28" s="1"/>
  <c r="AW159" i="28"/>
  <c r="AY159" i="28"/>
  <c r="AZ159" i="28" s="1"/>
  <c r="C160" i="28"/>
  <c r="D160" i="28"/>
  <c r="E160" i="28"/>
  <c r="F160" i="28"/>
  <c r="G160" i="28"/>
  <c r="H160" i="28"/>
  <c r="I160" i="28"/>
  <c r="J160" i="28"/>
  <c r="K160" i="28"/>
  <c r="L160" i="28"/>
  <c r="N160" i="28"/>
  <c r="Y160" i="28"/>
  <c r="Z160" i="28"/>
  <c r="AA160" i="28"/>
  <c r="AB160" i="28"/>
  <c r="AD160" i="28"/>
  <c r="AG160" i="28" s="1"/>
  <c r="AW160" i="28"/>
  <c r="AY160" i="28"/>
  <c r="R163" i="28"/>
  <c r="L164" i="28"/>
  <c r="M164" i="28"/>
  <c r="V164" i="28" s="1"/>
  <c r="L165" i="28"/>
  <c r="M165" i="28"/>
  <c r="V165" i="28" s="1"/>
  <c r="L166" i="28"/>
  <c r="X166" i="28"/>
  <c r="AU166" i="28"/>
  <c r="AG79" i="28" l="1"/>
  <c r="AF76" i="28"/>
  <c r="AE60" i="28"/>
  <c r="AF68" i="28"/>
  <c r="AH68" i="28" s="1"/>
  <c r="AE32" i="28"/>
  <c r="AE31" i="28"/>
  <c r="M121" i="28"/>
  <c r="M120" i="28"/>
  <c r="O120" i="28" s="1"/>
  <c r="P120" i="28" s="1"/>
  <c r="M109" i="28"/>
  <c r="AC100" i="28"/>
  <c r="AC40" i="28"/>
  <c r="M18" i="28"/>
  <c r="O18" i="28" s="1"/>
  <c r="P18" i="28" s="1"/>
  <c r="AF160" i="28"/>
  <c r="AG153" i="28"/>
  <c r="AE119" i="28"/>
  <c r="AE49" i="28"/>
  <c r="AH49" i="28" s="1"/>
  <c r="AC24" i="28"/>
  <c r="AE15" i="28"/>
  <c r="AE84" i="28"/>
  <c r="AF75" i="28"/>
  <c r="AH75" i="28" s="1"/>
  <c r="AI75" i="28" s="1"/>
  <c r="AF53" i="28"/>
  <c r="AE135" i="28"/>
  <c r="AG109" i="28"/>
  <c r="AG96" i="28"/>
  <c r="AG87" i="28"/>
  <c r="AF80" i="28"/>
  <c r="AG49" i="28"/>
  <c r="AE25" i="28"/>
  <c r="M153" i="28"/>
  <c r="AF142" i="28"/>
  <c r="AE127" i="28"/>
  <c r="AF110" i="28"/>
  <c r="AC101" i="28"/>
  <c r="AF88" i="28"/>
  <c r="AC67" i="28"/>
  <c r="M154" i="28"/>
  <c r="AC125" i="28"/>
  <c r="M71" i="28"/>
  <c r="AE69" i="28"/>
  <c r="AC69" i="28"/>
  <c r="AE68" i="28"/>
  <c r="AC56" i="28"/>
  <c r="AF38" i="28"/>
  <c r="AG18" i="28"/>
  <c r="AC15" i="28"/>
  <c r="F4" i="1" s="1"/>
  <c r="AC104" i="28"/>
  <c r="AG102" i="28"/>
  <c r="AC155" i="28"/>
  <c r="M155" i="28"/>
  <c r="AG154" i="28"/>
  <c r="AG149" i="28"/>
  <c r="AF146" i="28"/>
  <c r="M141" i="28"/>
  <c r="M137" i="28"/>
  <c r="O137" i="28" s="1"/>
  <c r="P137" i="28" s="1"/>
  <c r="M136" i="28"/>
  <c r="O136" i="28" s="1"/>
  <c r="P136" i="28" s="1"/>
  <c r="M113" i="28"/>
  <c r="O113" i="28" s="1"/>
  <c r="P113" i="28" s="1"/>
  <c r="M105" i="28"/>
  <c r="AF102" i="28"/>
  <c r="AG101" i="28"/>
  <c r="M83" i="28"/>
  <c r="O83" i="28" s="1"/>
  <c r="P83" i="28" s="1"/>
  <c r="BC157" i="28"/>
  <c r="M50" i="28"/>
  <c r="O50" i="28" s="1"/>
  <c r="P50" i="28" s="1"/>
  <c r="AC49" i="28"/>
  <c r="F52" i="1" s="1"/>
  <c r="AC45" i="28"/>
  <c r="AF42" i="28"/>
  <c r="AF41" i="28"/>
  <c r="AC16" i="28"/>
  <c r="M149" i="28"/>
  <c r="O149" i="28" s="1"/>
  <c r="P149" i="28" s="1"/>
  <c r="M145" i="28"/>
  <c r="M104" i="28"/>
  <c r="O104" i="28" s="1"/>
  <c r="P104" i="28" s="1"/>
  <c r="AC92" i="28"/>
  <c r="AF155" i="28"/>
  <c r="AE147" i="28"/>
  <c r="AC147" i="28"/>
  <c r="AE146" i="28"/>
  <c r="M142" i="28"/>
  <c r="O142" i="28" s="1"/>
  <c r="P142" i="28" s="1"/>
  <c r="AG141" i="28"/>
  <c r="AF101" i="28"/>
  <c r="AG100" i="28"/>
  <c r="J162" i="28"/>
  <c r="M62" i="28"/>
  <c r="O62" i="28" s="1"/>
  <c r="P62" i="28" s="1"/>
  <c r="AF57" i="28"/>
  <c r="M53" i="28"/>
  <c r="O53" i="28" s="1"/>
  <c r="P53" i="28" s="1"/>
  <c r="AC52" i="28"/>
  <c r="AE42" i="28"/>
  <c r="AF34" i="28"/>
  <c r="AF30" i="28"/>
  <c r="AE160" i="28"/>
  <c r="AH160" i="28" s="1"/>
  <c r="AI160" i="28" s="1"/>
  <c r="AC160" i="28"/>
  <c r="AE156" i="28"/>
  <c r="AC156" i="28"/>
  <c r="AE155" i="28"/>
  <c r="AH155" i="28" s="1"/>
  <c r="AF154" i="28"/>
  <c r="AC148" i="28"/>
  <c r="AE143" i="28"/>
  <c r="AC143" i="28"/>
  <c r="AE142" i="28"/>
  <c r="AC137" i="28"/>
  <c r="M133" i="28"/>
  <c r="O133" i="28" s="1"/>
  <c r="P133" i="28" s="1"/>
  <c r="M132" i="28"/>
  <c r="O132" i="28" s="1"/>
  <c r="P132" i="28" s="1"/>
  <c r="AE123" i="28"/>
  <c r="AC121" i="28"/>
  <c r="M117" i="28"/>
  <c r="O117" i="28" s="1"/>
  <c r="P117" i="28" s="1"/>
  <c r="M116" i="28"/>
  <c r="O116" i="28" s="1"/>
  <c r="P116" i="28" s="1"/>
  <c r="AC111" i="28"/>
  <c r="AE110" i="28"/>
  <c r="AF109" i="28"/>
  <c r="AH109" i="28" s="1"/>
  <c r="M100" i="28"/>
  <c r="AC96" i="28"/>
  <c r="AG92" i="28"/>
  <c r="AC89" i="28"/>
  <c r="AE88" i="28"/>
  <c r="AH88" i="28" s="1"/>
  <c r="AF87" i="28"/>
  <c r="AE80" i="28"/>
  <c r="AH80" i="28" s="1"/>
  <c r="AF79" i="28"/>
  <c r="AH79" i="28" s="1"/>
  <c r="AC76" i="28"/>
  <c r="M76" i="28"/>
  <c r="AG75" i="28"/>
  <c r="AE67" i="28"/>
  <c r="AH67" i="28" s="1"/>
  <c r="AI67" i="28" s="1"/>
  <c r="AF60" i="28"/>
  <c r="AH60" i="28" s="1"/>
  <c r="M57" i="28"/>
  <c r="AE54" i="28"/>
  <c r="AE50" i="28"/>
  <c r="AC50" i="28"/>
  <c r="AC42" i="28"/>
  <c r="AG41" i="28"/>
  <c r="AE38" i="28"/>
  <c r="AH38" i="28" s="1"/>
  <c r="AE35" i="28"/>
  <c r="AE34" i="28"/>
  <c r="AC31" i="28"/>
  <c r="M31" i="28"/>
  <c r="O31" i="28" s="1"/>
  <c r="P31" i="28" s="1"/>
  <c r="AG30" i="28"/>
  <c r="AE29" i="28"/>
  <c r="AE22" i="28"/>
  <c r="M15" i="28"/>
  <c r="O15" i="28" s="1"/>
  <c r="P15" i="28" s="1"/>
  <c r="AC144" i="28"/>
  <c r="M129" i="28"/>
  <c r="M128" i="28"/>
  <c r="O128" i="28" s="1"/>
  <c r="P128" i="28" s="1"/>
  <c r="AC117" i="28"/>
  <c r="AF106" i="28"/>
  <c r="AG105" i="28"/>
  <c r="M79" i="28"/>
  <c r="O79" i="28" s="1"/>
  <c r="P79" i="28" s="1"/>
  <c r="AC77" i="28"/>
  <c r="AF72" i="28"/>
  <c r="AH72" i="28" s="1"/>
  <c r="AI72" i="28" s="1"/>
  <c r="AC72" i="28"/>
  <c r="M72" i="28"/>
  <c r="AG71" i="28"/>
  <c r="M66" i="28"/>
  <c r="AF64" i="28"/>
  <c r="AC51" i="28"/>
  <c r="AC43" i="28"/>
  <c r="M38" i="28"/>
  <c r="AC36" i="28"/>
  <c r="M34" i="28"/>
  <c r="AC32" i="28"/>
  <c r="M28" i="28"/>
  <c r="O28" i="28" s="1"/>
  <c r="P28" i="28" s="1"/>
  <c r="M27" i="28"/>
  <c r="AF20" i="28"/>
  <c r="M20" i="28"/>
  <c r="O20" i="28" s="1"/>
  <c r="P20" i="28" s="1"/>
  <c r="AG19" i="28"/>
  <c r="AH19" i="28" s="1"/>
  <c r="M19" i="28"/>
  <c r="D100" i="1"/>
  <c r="M160" i="28"/>
  <c r="O160" i="28" s="1"/>
  <c r="P160" i="28" s="1"/>
  <c r="AF151" i="28"/>
  <c r="M151" i="28"/>
  <c r="AG150" i="28"/>
  <c r="M150" i="28"/>
  <c r="O150" i="28" s="1"/>
  <c r="P150" i="28" s="1"/>
  <c r="AC152" i="28"/>
  <c r="AE151" i="28"/>
  <c r="AF150" i="28"/>
  <c r="AH150" i="28" s="1"/>
  <c r="M146" i="28"/>
  <c r="O146" i="28" s="1"/>
  <c r="P146" i="28" s="1"/>
  <c r="AG145" i="28"/>
  <c r="AC140" i="28"/>
  <c r="AE131" i="28"/>
  <c r="AC129" i="28"/>
  <c r="M125" i="28"/>
  <c r="O125" i="28" s="1"/>
  <c r="P125" i="28" s="1"/>
  <c r="M124" i="28"/>
  <c r="AE115" i="28"/>
  <c r="AC107" i="28"/>
  <c r="AE106" i="28"/>
  <c r="AH106" i="28" s="1"/>
  <c r="AF105" i="28"/>
  <c r="M87" i="28"/>
  <c r="O87" i="28" s="1"/>
  <c r="P87" i="28" s="1"/>
  <c r="AC86" i="28"/>
  <c r="AF83" i="28"/>
  <c r="AC83" i="28"/>
  <c r="AC82" i="28"/>
  <c r="M75" i="28"/>
  <c r="O75" i="28" s="1"/>
  <c r="P75" i="28" s="1"/>
  <c r="AE73" i="28"/>
  <c r="AC73" i="28"/>
  <c r="AE72" i="28"/>
  <c r="AF71" i="28"/>
  <c r="AH71" i="28" s="1"/>
  <c r="AC71" i="28"/>
  <c r="M68" i="28"/>
  <c r="AE64" i="28"/>
  <c r="AH64" i="28" s="1"/>
  <c r="AC62" i="28"/>
  <c r="AE58" i="28"/>
  <c r="M48" i="28"/>
  <c r="O48" i="28" s="1"/>
  <c r="P48" i="28" s="1"/>
  <c r="M45" i="28"/>
  <c r="O45" i="28" s="1"/>
  <c r="P45" i="28" s="1"/>
  <c r="AC44" i="28"/>
  <c r="F44" i="1" s="1"/>
  <c r="M40" i="28"/>
  <c r="O40" i="28" s="1"/>
  <c r="P40" i="28" s="1"/>
  <c r="AC38" i="28"/>
  <c r="M30" i="28"/>
  <c r="M24" i="28"/>
  <c r="O24" i="28" s="1"/>
  <c r="P24" i="28" s="1"/>
  <c r="M23" i="28"/>
  <c r="O23" i="28" s="1"/>
  <c r="P23" i="28" s="1"/>
  <c r="AE20" i="28"/>
  <c r="AF19" i="28"/>
  <c r="AF15" i="28"/>
  <c r="AH15" i="28" s="1"/>
  <c r="AI15" i="28" s="1"/>
  <c r="C100" i="1"/>
  <c r="AE134" i="28"/>
  <c r="AG134" i="28"/>
  <c r="AF134" i="28"/>
  <c r="AE125" i="28"/>
  <c r="AF125" i="28"/>
  <c r="AG125" i="28"/>
  <c r="AE118" i="28"/>
  <c r="AF118" i="28"/>
  <c r="AG118" i="28"/>
  <c r="E100" i="1"/>
  <c r="E96" i="1"/>
  <c r="AC68" i="28"/>
  <c r="F72" i="1" s="1"/>
  <c r="D72" i="1"/>
  <c r="C24" i="1"/>
  <c r="AC28" i="28"/>
  <c r="F24" i="1" s="1"/>
  <c r="AC151" i="28"/>
  <c r="F144" i="1" s="1"/>
  <c r="D144" i="1"/>
  <c r="M96" i="28"/>
  <c r="O96" i="28" s="1"/>
  <c r="P96" i="28" s="1"/>
  <c r="AE94" i="28"/>
  <c r="AG94" i="28"/>
  <c r="AF94" i="28"/>
  <c r="AE133" i="28"/>
  <c r="AF133" i="28"/>
  <c r="AG133" i="28"/>
  <c r="AE126" i="28"/>
  <c r="AF126" i="28"/>
  <c r="AG126" i="28"/>
  <c r="AC90" i="28"/>
  <c r="AC81" i="28"/>
  <c r="F80" i="1" s="1"/>
  <c r="C80" i="1"/>
  <c r="AE45" i="28"/>
  <c r="AF45" i="28"/>
  <c r="AG45" i="28"/>
  <c r="AC35" i="28"/>
  <c r="F32" i="1" s="1"/>
  <c r="C32" i="1"/>
  <c r="AC34" i="28"/>
  <c r="AH31" i="28"/>
  <c r="AE24" i="28"/>
  <c r="AG24" i="28"/>
  <c r="BG157" i="28"/>
  <c r="AC17" i="28"/>
  <c r="F8" i="1" s="1"/>
  <c r="C8" i="1"/>
  <c r="AE46" i="28"/>
  <c r="AF46" i="28"/>
  <c r="AG46" i="28"/>
  <c r="AC21" i="28"/>
  <c r="F20" i="1" s="1"/>
  <c r="C20" i="1"/>
  <c r="AC149" i="28"/>
  <c r="AE137" i="28"/>
  <c r="AF137" i="28"/>
  <c r="AG137" i="28"/>
  <c r="AC133" i="28"/>
  <c r="C128" i="1"/>
  <c r="AE130" i="28"/>
  <c r="AF130" i="28"/>
  <c r="AG130" i="28"/>
  <c r="AE121" i="28"/>
  <c r="AF121" i="28"/>
  <c r="AG121" i="28"/>
  <c r="AE114" i="28"/>
  <c r="AF114" i="28"/>
  <c r="AG114" i="28"/>
  <c r="AC112" i="28"/>
  <c r="AE97" i="28"/>
  <c r="AF97" i="28"/>
  <c r="AG97" i="28"/>
  <c r="AC80" i="28"/>
  <c r="F76" i="1" s="1"/>
  <c r="D76" i="1"/>
  <c r="AC53" i="28"/>
  <c r="F56" i="1" s="1"/>
  <c r="M41" i="28"/>
  <c r="O41" i="28" s="1"/>
  <c r="P41" i="28" s="1"/>
  <c r="AE28" i="28"/>
  <c r="AG28" i="28"/>
  <c r="AG26" i="28"/>
  <c r="AE26" i="28"/>
  <c r="AF26" i="28"/>
  <c r="AC145" i="28"/>
  <c r="AE117" i="28"/>
  <c r="AF117" i="28"/>
  <c r="AG117" i="28"/>
  <c r="AC79" i="28"/>
  <c r="AE59" i="28"/>
  <c r="AG59" i="28"/>
  <c r="AF59" i="28"/>
  <c r="L162" i="28"/>
  <c r="L163" i="28" s="1"/>
  <c r="AC153" i="28"/>
  <c r="AC141" i="28"/>
  <c r="F136" i="1" s="1"/>
  <c r="AE138" i="28"/>
  <c r="AG138" i="28"/>
  <c r="AF138" i="28"/>
  <c r="AE129" i="28"/>
  <c r="AF129" i="28"/>
  <c r="AG129" i="28"/>
  <c r="AE122" i="28"/>
  <c r="AF122" i="28"/>
  <c r="AG122" i="28"/>
  <c r="AE98" i="28"/>
  <c r="AF98" i="28"/>
  <c r="AG98" i="28"/>
  <c r="AE93" i="28"/>
  <c r="AF93" i="28"/>
  <c r="AG93" i="28"/>
  <c r="M92" i="28"/>
  <c r="AC75" i="28"/>
  <c r="O66" i="28"/>
  <c r="P66" i="28" s="1"/>
  <c r="AE63" i="28"/>
  <c r="AF63" i="28"/>
  <c r="AG63" i="28"/>
  <c r="AC41" i="28"/>
  <c r="F40" i="1" s="1"/>
  <c r="AC30" i="28"/>
  <c r="AC20" i="28"/>
  <c r="D16" i="1"/>
  <c r="AC18" i="28"/>
  <c r="I162" i="28"/>
  <c r="AY163" i="28"/>
  <c r="K162" i="28"/>
  <c r="M148" i="28"/>
  <c r="O148" i="28" s="1"/>
  <c r="P148" i="28" s="1"/>
  <c r="M144" i="28"/>
  <c r="AH142" i="28"/>
  <c r="AC113" i="28"/>
  <c r="F116" i="1" s="1"/>
  <c r="M99" i="28"/>
  <c r="O99" i="28" s="1"/>
  <c r="P99" i="28" s="1"/>
  <c r="AC97" i="28"/>
  <c r="M95" i="28"/>
  <c r="AC78" i="28"/>
  <c r="AH76" i="28"/>
  <c r="AI76" i="28" s="1"/>
  <c r="AC74" i="28"/>
  <c r="AC63" i="28"/>
  <c r="AC37" i="28"/>
  <c r="F36" i="1" s="1"/>
  <c r="AH34" i="28"/>
  <c r="AC33" i="28"/>
  <c r="F28" i="1" s="1"/>
  <c r="C28" i="1"/>
  <c r="C44" i="1"/>
  <c r="M134" i="28"/>
  <c r="AC131" i="28"/>
  <c r="AC130" i="28"/>
  <c r="AC127" i="28"/>
  <c r="AC126" i="28"/>
  <c r="AC123" i="28"/>
  <c r="AC122" i="28"/>
  <c r="AC118" i="28"/>
  <c r="M108" i="28"/>
  <c r="M101" i="28"/>
  <c r="O101" i="28" s="1"/>
  <c r="P101" i="28" s="1"/>
  <c r="AC98" i="28"/>
  <c r="M98" i="28"/>
  <c r="O98" i="28" s="1"/>
  <c r="P98" i="28" s="1"/>
  <c r="M94" i="28"/>
  <c r="AC91" i="28"/>
  <c r="F92" i="1" s="1"/>
  <c r="M70" i="28"/>
  <c r="O70" i="28" s="1"/>
  <c r="P70" i="28" s="1"/>
  <c r="M63" i="28"/>
  <c r="AC61" i="28"/>
  <c r="M55" i="28"/>
  <c r="M49" i="28"/>
  <c r="AC48" i="28"/>
  <c r="F48" i="1" s="1"/>
  <c r="M44" i="28"/>
  <c r="M33" i="28"/>
  <c r="O33" i="28" s="1"/>
  <c r="P33" i="28" s="1"/>
  <c r="AH30" i="28"/>
  <c r="AG29" i="28"/>
  <c r="AH29" i="28" s="1"/>
  <c r="AC29" i="28"/>
  <c r="M26" i="28"/>
  <c r="AC25" i="28"/>
  <c r="AC22" i="28"/>
  <c r="M22" i="28"/>
  <c r="C4" i="1"/>
  <c r="C48" i="1"/>
  <c r="C116" i="1"/>
  <c r="B100" i="1"/>
  <c r="C136" i="1"/>
  <c r="M152" i="28"/>
  <c r="O152" i="28" s="1"/>
  <c r="P152" i="28" s="1"/>
  <c r="AH151" i="28"/>
  <c r="AI151" i="28" s="1"/>
  <c r="M140" i="28"/>
  <c r="O140" i="28" s="1"/>
  <c r="P140" i="28" s="1"/>
  <c r="M135" i="28"/>
  <c r="M131" i="28"/>
  <c r="M127" i="28"/>
  <c r="O127" i="28" s="1"/>
  <c r="P127" i="28" s="1"/>
  <c r="M123" i="28"/>
  <c r="M119" i="28"/>
  <c r="M115" i="28"/>
  <c r="AH110" i="28"/>
  <c r="AC103" i="28"/>
  <c r="AC93" i="28"/>
  <c r="AC70" i="28"/>
  <c r="M56" i="28"/>
  <c r="O56" i="28" s="1"/>
  <c r="P56" i="28" s="1"/>
  <c r="AC39" i="28"/>
  <c r="M36" i="28"/>
  <c r="O36" i="28" s="1"/>
  <c r="P36" i="28" s="1"/>
  <c r="M32" i="28"/>
  <c r="M17" i="28"/>
  <c r="O17" i="28" s="1"/>
  <c r="P17" i="28" s="1"/>
  <c r="AC159" i="28"/>
  <c r="AI159" i="28" s="1"/>
  <c r="AC139" i="28"/>
  <c r="F132" i="1" s="1"/>
  <c r="M138" i="28"/>
  <c r="O138" i="28" s="1"/>
  <c r="P138" i="28" s="1"/>
  <c r="AC135" i="28"/>
  <c r="AC134" i="28"/>
  <c r="M130" i="28"/>
  <c r="O130" i="28" s="1"/>
  <c r="P130" i="28" s="1"/>
  <c r="M126" i="28"/>
  <c r="O126" i="28" s="1"/>
  <c r="P126" i="28" s="1"/>
  <c r="M122" i="28"/>
  <c r="O122" i="28" s="1"/>
  <c r="P122" i="28" s="1"/>
  <c r="AC119" i="28"/>
  <c r="M118" i="28"/>
  <c r="AC115" i="28"/>
  <c r="AC114" i="28"/>
  <c r="M114" i="28"/>
  <c r="O114" i="28" s="1"/>
  <c r="P114" i="28" s="1"/>
  <c r="M112" i="28"/>
  <c r="AC108" i="28"/>
  <c r="F112" i="1" s="1"/>
  <c r="AH105" i="28"/>
  <c r="AC99" i="28"/>
  <c r="M97" i="28"/>
  <c r="AC95" i="28"/>
  <c r="AC94" i="28"/>
  <c r="M93" i="28"/>
  <c r="M90" i="28"/>
  <c r="AH87" i="28"/>
  <c r="M86" i="28"/>
  <c r="O86" i="28" s="1"/>
  <c r="P86" i="28" s="1"/>
  <c r="AG84" i="28"/>
  <c r="M78" i="28"/>
  <c r="O78" i="28" s="1"/>
  <c r="P78" i="28" s="1"/>
  <c r="M74" i="28"/>
  <c r="M67" i="28"/>
  <c r="O67" i="28" s="1"/>
  <c r="P67" i="28" s="1"/>
  <c r="AC66" i="28"/>
  <c r="AG58" i="28"/>
  <c r="AC57" i="28"/>
  <c r="AG54" i="28"/>
  <c r="AH41" i="28"/>
  <c r="M37" i="28"/>
  <c r="O37" i="28" s="1"/>
  <c r="P37" i="28" s="1"/>
  <c r="AG25" i="28"/>
  <c r="AH25" i="28" s="1"/>
  <c r="M159" i="28"/>
  <c r="O159" i="28" s="1"/>
  <c r="P159" i="28" s="1"/>
  <c r="M156" i="28"/>
  <c r="O156" i="28" s="1"/>
  <c r="P156" i="28" s="1"/>
  <c r="AC154" i="28"/>
  <c r="AC150" i="28"/>
  <c r="AF147" i="28"/>
  <c r="M147" i="28"/>
  <c r="AC146" i="28"/>
  <c r="F140" i="1" s="1"/>
  <c r="AF143" i="28"/>
  <c r="M143" i="28"/>
  <c r="AC142" i="28"/>
  <c r="AC136" i="28"/>
  <c r="AC132" i="28"/>
  <c r="F124" i="1" s="1"/>
  <c r="AC128" i="28"/>
  <c r="AC124" i="28"/>
  <c r="F120" i="1" s="1"/>
  <c r="AC120" i="28"/>
  <c r="AC116" i="28"/>
  <c r="M111" i="28"/>
  <c r="O111" i="28" s="1"/>
  <c r="P111" i="28" s="1"/>
  <c r="AC109" i="28"/>
  <c r="M107" i="28"/>
  <c r="O107" i="28" s="1"/>
  <c r="P107" i="28" s="1"/>
  <c r="AC105" i="28"/>
  <c r="F108" i="1" s="1"/>
  <c r="M91" i="28"/>
  <c r="O91" i="28" s="1"/>
  <c r="P91" i="28" s="1"/>
  <c r="AC87" i="28"/>
  <c r="AC85" i="28"/>
  <c r="F84" i="1" s="1"/>
  <c r="AG83" i="28"/>
  <c r="AH83" i="28" s="1"/>
  <c r="AI83" i="28" s="1"/>
  <c r="M82" i="28"/>
  <c r="M77" i="28"/>
  <c r="O77" i="28" s="1"/>
  <c r="P77" i="28" s="1"/>
  <c r="M73" i="28"/>
  <c r="O73" i="28" s="1"/>
  <c r="P73" i="28" s="1"/>
  <c r="M69" i="28"/>
  <c r="O69" i="28" s="1"/>
  <c r="P69" i="28" s="1"/>
  <c r="M65" i="28"/>
  <c r="O65" i="28" s="1"/>
  <c r="P65" i="28" s="1"/>
  <c r="M61" i="28"/>
  <c r="O61" i="28" s="1"/>
  <c r="P61" i="28" s="1"/>
  <c r="M58" i="28"/>
  <c r="O58" i="28" s="1"/>
  <c r="P58" i="28" s="1"/>
  <c r="AG57" i="28"/>
  <c r="AC55" i="28"/>
  <c r="F60" i="1" s="1"/>
  <c r="AG53" i="28"/>
  <c r="AH53" i="28" s="1"/>
  <c r="AI53" i="28" s="1"/>
  <c r="M52" i="28"/>
  <c r="AF50" i="28"/>
  <c r="M47" i="28"/>
  <c r="O47" i="28" s="1"/>
  <c r="P47" i="28" s="1"/>
  <c r="M43" i="28"/>
  <c r="O43" i="28" s="1"/>
  <c r="P43" i="28" s="1"/>
  <c r="AF35" i="28"/>
  <c r="M35" i="28"/>
  <c r="O35" i="28" s="1"/>
  <c r="P35" i="28" s="1"/>
  <c r="M29" i="28"/>
  <c r="O29" i="28" s="1"/>
  <c r="P29" i="28" s="1"/>
  <c r="AC27" i="28"/>
  <c r="AC26" i="28"/>
  <c r="M25" i="28"/>
  <c r="AC23" i="28"/>
  <c r="M21" i="28"/>
  <c r="O21" i="28" s="1"/>
  <c r="P21" i="28" s="1"/>
  <c r="AC19" i="28"/>
  <c r="AF16" i="28"/>
  <c r="AH16" i="28" s="1"/>
  <c r="M16" i="28"/>
  <c r="E12" i="1"/>
  <c r="C36" i="1"/>
  <c r="C60" i="1"/>
  <c r="C92" i="1"/>
  <c r="C132" i="1"/>
  <c r="E140" i="1"/>
  <c r="O147" i="28"/>
  <c r="P147" i="28" s="1"/>
  <c r="O143" i="28"/>
  <c r="P143" i="28" s="1"/>
  <c r="O155" i="28"/>
  <c r="P155" i="28" s="1"/>
  <c r="O154" i="28"/>
  <c r="P154" i="28" s="1"/>
  <c r="O151" i="28"/>
  <c r="P151" i="28" s="1"/>
  <c r="AH147" i="28"/>
  <c r="O144" i="28"/>
  <c r="P144" i="28" s="1"/>
  <c r="AU165" i="28"/>
  <c r="AU164" i="28"/>
  <c r="X165" i="28"/>
  <c r="X164" i="28"/>
  <c r="H162" i="28"/>
  <c r="AG159" i="28"/>
  <c r="BI157" i="28"/>
  <c r="BE157" i="28"/>
  <c r="AG156" i="28"/>
  <c r="AF153" i="28"/>
  <c r="AH153" i="28" s="1"/>
  <c r="AI153" i="28" s="1"/>
  <c r="AG152" i="28"/>
  <c r="AF149" i="28"/>
  <c r="AH149" i="28" s="1"/>
  <c r="AG148" i="28"/>
  <c r="AF145" i="28"/>
  <c r="AG144" i="28"/>
  <c r="AF141" i="28"/>
  <c r="AH141" i="28" s="1"/>
  <c r="AG140" i="28"/>
  <c r="AC138" i="28"/>
  <c r="O153" i="28"/>
  <c r="P153" i="28" s="1"/>
  <c r="AF152" i="28"/>
  <c r="AF148" i="28"/>
  <c r="O145" i="28"/>
  <c r="P145" i="28" s="1"/>
  <c r="AF144" i="28"/>
  <c r="O141" i="28"/>
  <c r="P141" i="28" s="1"/>
  <c r="AF140" i="28"/>
  <c r="O124" i="28"/>
  <c r="P124" i="28" s="1"/>
  <c r="M139" i="28"/>
  <c r="O135" i="28"/>
  <c r="P135" i="28" s="1"/>
  <c r="O131" i="28"/>
  <c r="P131" i="28" s="1"/>
  <c r="O123" i="28"/>
  <c r="P123" i="28" s="1"/>
  <c r="O119" i="28"/>
  <c r="P119" i="28" s="1"/>
  <c r="O115" i="28"/>
  <c r="P115" i="28" s="1"/>
  <c r="AF139" i="28"/>
  <c r="AG139" i="28"/>
  <c r="O134" i="28"/>
  <c r="P134" i="28" s="1"/>
  <c r="O118" i="28"/>
  <c r="P118" i="28" s="1"/>
  <c r="O112" i="28"/>
  <c r="P112" i="28" s="1"/>
  <c r="O108" i="28"/>
  <c r="P108" i="28" s="1"/>
  <c r="AF136" i="28"/>
  <c r="AG135" i="28"/>
  <c r="AH135" i="28" s="1"/>
  <c r="AI135" i="28" s="1"/>
  <c r="AF132" i="28"/>
  <c r="AG131" i="28"/>
  <c r="O129" i="28"/>
  <c r="P129" i="28" s="1"/>
  <c r="AF128" i="28"/>
  <c r="AG127" i="28"/>
  <c r="AH127" i="28" s="1"/>
  <c r="AF124" i="28"/>
  <c r="AG123" i="28"/>
  <c r="AH123" i="28" s="1"/>
  <c r="AI123" i="28" s="1"/>
  <c r="O121" i="28"/>
  <c r="P121" i="28" s="1"/>
  <c r="AF120" i="28"/>
  <c r="AG119" i="28"/>
  <c r="AH119" i="28" s="1"/>
  <c r="AI119" i="28" s="1"/>
  <c r="AF116" i="28"/>
  <c r="AG115" i="28"/>
  <c r="AG113" i="28"/>
  <c r="AE112" i="28"/>
  <c r="AF112" i="28"/>
  <c r="M110" i="28"/>
  <c r="O105" i="28"/>
  <c r="P105" i="28" s="1"/>
  <c r="AF103" i="28"/>
  <c r="AG103" i="28"/>
  <c r="AC102" i="28"/>
  <c r="F104" i="1" s="1"/>
  <c r="O82" i="28"/>
  <c r="P82" i="28" s="1"/>
  <c r="AE136" i="28"/>
  <c r="AH136" i="28" s="1"/>
  <c r="AE132" i="28"/>
  <c r="AE128" i="28"/>
  <c r="AE124" i="28"/>
  <c r="AE120" i="28"/>
  <c r="AH120" i="28" s="1"/>
  <c r="AE116" i="28"/>
  <c r="AF113" i="28"/>
  <c r="O109" i="28"/>
  <c r="P109" i="28" s="1"/>
  <c r="AF107" i="28"/>
  <c r="AG107" i="28"/>
  <c r="AC106" i="28"/>
  <c r="AF111" i="28"/>
  <c r="AG111" i="28"/>
  <c r="AC110" i="28"/>
  <c r="AE104" i="28"/>
  <c r="AF104" i="28"/>
  <c r="M102" i="28"/>
  <c r="O95" i="28"/>
  <c r="P95" i="28" s="1"/>
  <c r="AG112" i="28"/>
  <c r="AE108" i="28"/>
  <c r="AF108" i="28"/>
  <c r="M106" i="28"/>
  <c r="AE103" i="28"/>
  <c r="M103" i="28"/>
  <c r="O97" i="28"/>
  <c r="P97" i="28" s="1"/>
  <c r="O94" i="28"/>
  <c r="P94" i="28" s="1"/>
  <c r="O93" i="28"/>
  <c r="P93" i="28" s="1"/>
  <c r="O90" i="28"/>
  <c r="P90" i="28" s="1"/>
  <c r="AF100" i="28"/>
  <c r="AH100" i="28" s="1"/>
  <c r="AI100" i="28" s="1"/>
  <c r="AG99" i="28"/>
  <c r="AF96" i="28"/>
  <c r="AH96" i="28" s="1"/>
  <c r="AI96" i="28" s="1"/>
  <c r="AG95" i="28"/>
  <c r="AF92" i="28"/>
  <c r="AH92" i="28" s="1"/>
  <c r="AI92" i="28" s="1"/>
  <c r="AG91" i="28"/>
  <c r="AF89" i="28"/>
  <c r="AG89" i="28"/>
  <c r="AC88" i="28"/>
  <c r="M85" i="28"/>
  <c r="AH84" i="28"/>
  <c r="AE82" i="28"/>
  <c r="AF82" i="28"/>
  <c r="M80" i="28"/>
  <c r="O100" i="28"/>
  <c r="P100" i="28" s="1"/>
  <c r="AF99" i="28"/>
  <c r="AF95" i="28"/>
  <c r="O92" i="28"/>
  <c r="P92" i="28" s="1"/>
  <c r="AF91" i="28"/>
  <c r="M89" i="28"/>
  <c r="AE86" i="28"/>
  <c r="AF86" i="28"/>
  <c r="M84" i="28"/>
  <c r="M81" i="28"/>
  <c r="O76" i="28"/>
  <c r="P76" i="28" s="1"/>
  <c r="O72" i="28"/>
  <c r="P72" i="28" s="1"/>
  <c r="O68" i="28"/>
  <c r="P68" i="28" s="1"/>
  <c r="AE90" i="28"/>
  <c r="AF90" i="28"/>
  <c r="M88" i="28"/>
  <c r="AF81" i="28"/>
  <c r="AG81" i="28"/>
  <c r="AF85" i="28"/>
  <c r="AG85" i="28"/>
  <c r="AC84" i="28"/>
  <c r="O74" i="28"/>
  <c r="P74" i="28" s="1"/>
  <c r="O63" i="28"/>
  <c r="P63" i="28" s="1"/>
  <c r="AF78" i="28"/>
  <c r="AG77" i="28"/>
  <c r="AH77" i="28" s="1"/>
  <c r="AF74" i="28"/>
  <c r="AG73" i="28"/>
  <c r="O71" i="28"/>
  <c r="P71" i="28" s="1"/>
  <c r="AF70" i="28"/>
  <c r="AG69" i="28"/>
  <c r="AC65" i="28"/>
  <c r="AF61" i="28"/>
  <c r="AG61" i="28"/>
  <c r="AC60" i="28"/>
  <c r="O55" i="28"/>
  <c r="P55" i="28" s="1"/>
  <c r="AE78" i="28"/>
  <c r="AE74" i="28"/>
  <c r="AE70" i="28"/>
  <c r="AF65" i="28"/>
  <c r="AG65" i="28"/>
  <c r="AC64" i="28"/>
  <c r="M60" i="28"/>
  <c r="AE56" i="28"/>
  <c r="AF56" i="28"/>
  <c r="AG56" i="28"/>
  <c r="M64" i="28"/>
  <c r="AE62" i="28"/>
  <c r="AF62" i="28"/>
  <c r="O52" i="28"/>
  <c r="P52" i="28" s="1"/>
  <c r="AE66" i="28"/>
  <c r="AF66" i="28"/>
  <c r="O49" i="28"/>
  <c r="P49" i="28" s="1"/>
  <c r="AC59" i="28"/>
  <c r="M59" i="28"/>
  <c r="O57" i="28"/>
  <c r="P57" i="28" s="1"/>
  <c r="AF55" i="28"/>
  <c r="AG55" i="28"/>
  <c r="AC54" i="28"/>
  <c r="M51" i="28"/>
  <c r="AE48" i="28"/>
  <c r="AF48" i="28"/>
  <c r="AF43" i="28"/>
  <c r="AG43" i="28"/>
  <c r="AC58" i="28"/>
  <c r="AE52" i="28"/>
  <c r="AF52" i="28"/>
  <c r="AC47" i="28"/>
  <c r="M54" i="28"/>
  <c r="AF47" i="28"/>
  <c r="AG47" i="28"/>
  <c r="M46" i="28"/>
  <c r="O44" i="28"/>
  <c r="P44" i="28" s="1"/>
  <c r="AF51" i="28"/>
  <c r="AG51" i="28"/>
  <c r="AC46" i="28"/>
  <c r="AH42" i="28"/>
  <c r="AI42" i="28" s="1"/>
  <c r="AE40" i="28"/>
  <c r="AF40" i="28"/>
  <c r="AE44" i="28"/>
  <c r="AF44" i="28"/>
  <c r="M42" i="28"/>
  <c r="M39" i="28"/>
  <c r="AF39" i="28"/>
  <c r="AG39" i="28"/>
  <c r="O32" i="28"/>
  <c r="P32" i="28" s="1"/>
  <c r="O38" i="28"/>
  <c r="P38" i="28" s="1"/>
  <c r="AI31" i="28"/>
  <c r="AG37" i="28"/>
  <c r="AG33" i="28"/>
  <c r="O27" i="28"/>
  <c r="P27" i="28" s="1"/>
  <c r="AF37" i="28"/>
  <c r="AG36" i="28"/>
  <c r="AH36" i="28" s="1"/>
  <c r="AI36" i="28" s="1"/>
  <c r="O34" i="28"/>
  <c r="P34" i="28" s="1"/>
  <c r="AF33" i="28"/>
  <c r="AG32" i="28"/>
  <c r="AH32" i="28" s="1"/>
  <c r="O30" i="28"/>
  <c r="P30" i="28" s="1"/>
  <c r="O26" i="28"/>
  <c r="P26" i="28" s="1"/>
  <c r="O22" i="28"/>
  <c r="P22" i="28" s="1"/>
  <c r="AE27" i="28"/>
  <c r="AE23" i="28"/>
  <c r="AF22" i="28"/>
  <c r="AH22" i="28" s="1"/>
  <c r="O16" i="28"/>
  <c r="P16" i="28" s="1"/>
  <c r="Y13" i="28"/>
  <c r="K13" i="28"/>
  <c r="G13" i="28"/>
  <c r="C13" i="28"/>
  <c r="O19" i="28"/>
  <c r="P19" i="28" s="1"/>
  <c r="AB13" i="28"/>
  <c r="N13" i="28"/>
  <c r="J13" i="28"/>
  <c r="F13" i="28"/>
  <c r="AF28" i="28"/>
  <c r="AG27" i="28"/>
  <c r="AF24" i="28"/>
  <c r="AG23" i="28"/>
  <c r="AG21" i="28"/>
  <c r="AE21" i="28"/>
  <c r="AF21" i="28"/>
  <c r="AY13" i="28"/>
  <c r="AA13" i="28"/>
  <c r="I13" i="28"/>
  <c r="E13" i="28"/>
  <c r="AW13" i="28"/>
  <c r="Z13" i="28"/>
  <c r="L13" i="28"/>
  <c r="L14" i="28" s="1"/>
  <c r="H13" i="28"/>
  <c r="D13" i="28"/>
  <c r="AE18" i="28"/>
  <c r="AH18" i="28" s="1"/>
  <c r="AF17" i="28"/>
  <c r="Z3" i="28"/>
  <c r="AE17" i="28"/>
  <c r="AI155" i="28" l="1"/>
  <c r="AI84" i="28"/>
  <c r="AH35" i="28"/>
  <c r="AH58" i="28"/>
  <c r="AH146" i="28"/>
  <c r="AH73" i="28"/>
  <c r="AI73" i="28" s="1"/>
  <c r="AI105" i="28"/>
  <c r="AH145" i="28"/>
  <c r="AI145" i="28" s="1"/>
  <c r="AI68" i="28"/>
  <c r="AH65" i="28"/>
  <c r="AH61" i="28"/>
  <c r="AI61" i="28" s="1"/>
  <c r="AH94" i="28"/>
  <c r="AI94" i="28" s="1"/>
  <c r="AH118" i="28"/>
  <c r="AI71" i="28"/>
  <c r="AH91" i="28"/>
  <c r="AI91" i="28" s="1"/>
  <c r="AH144" i="28"/>
  <c r="AI144" i="28" s="1"/>
  <c r="AH152" i="28"/>
  <c r="AI152" i="28" s="1"/>
  <c r="AI38" i="28"/>
  <c r="AI79" i="28"/>
  <c r="AH143" i="28"/>
  <c r="AI143" i="28" s="1"/>
  <c r="AI146" i="28"/>
  <c r="AH101" i="28"/>
  <c r="AI101" i="28" s="1"/>
  <c r="AH102" i="28"/>
  <c r="AH69" i="28"/>
  <c r="AI69" i="28" s="1"/>
  <c r="AH20" i="28"/>
  <c r="AH154" i="28"/>
  <c r="AI154" i="28" s="1"/>
  <c r="AH99" i="28"/>
  <c r="AI99" i="28" s="1"/>
  <c r="AI49" i="28"/>
  <c r="AI136" i="28"/>
  <c r="AH133" i="28"/>
  <c r="AI32" i="28"/>
  <c r="AH95" i="28"/>
  <c r="AI95" i="28" s="1"/>
  <c r="AH124" i="28"/>
  <c r="AI124" i="28" s="1"/>
  <c r="AH131" i="28"/>
  <c r="AH140" i="28"/>
  <c r="AI140" i="28" s="1"/>
  <c r="AH148" i="28"/>
  <c r="AI148" i="28" s="1"/>
  <c r="AI147" i="28"/>
  <c r="AH54" i="28"/>
  <c r="AI30" i="28"/>
  <c r="AH63" i="28"/>
  <c r="AI63" i="28" s="1"/>
  <c r="AH122" i="28"/>
  <c r="AI122" i="28" s="1"/>
  <c r="AH138" i="28"/>
  <c r="AH85" i="28"/>
  <c r="AI85" i="28" s="1"/>
  <c r="AI120" i="28"/>
  <c r="AH33" i="28"/>
  <c r="AH115" i="28"/>
  <c r="AI115" i="28" s="1"/>
  <c r="AH156" i="28"/>
  <c r="AI156" i="28" s="1"/>
  <c r="AI16" i="28"/>
  <c r="M13" i="28"/>
  <c r="AH50" i="28"/>
  <c r="AI50" i="28" s="1"/>
  <c r="AH57" i="28"/>
  <c r="AI57" i="28" s="1"/>
  <c r="AI150" i="28"/>
  <c r="AI29" i="28"/>
  <c r="AH46" i="28"/>
  <c r="O25" i="28"/>
  <c r="P25" i="28" s="1"/>
  <c r="AI35" i="28"/>
  <c r="AI64" i="28"/>
  <c r="AI60" i="28"/>
  <c r="AI77" i="28"/>
  <c r="AH113" i="28"/>
  <c r="AI113" i="28" s="1"/>
  <c r="AH139" i="28"/>
  <c r="AI139" i="28" s="1"/>
  <c r="AC13" i="28"/>
  <c r="AH121" i="28"/>
  <c r="AI121" i="28" s="1"/>
  <c r="AH137" i="28"/>
  <c r="AI137" i="28" s="1"/>
  <c r="AH126" i="28"/>
  <c r="AI127" i="28"/>
  <c r="AI109" i="28"/>
  <c r="AI142" i="28"/>
  <c r="AH97" i="28"/>
  <c r="AI97" i="28" s="1"/>
  <c r="AH114" i="28"/>
  <c r="AI34" i="28"/>
  <c r="AI22" i="28"/>
  <c r="AH47" i="28"/>
  <c r="AH55" i="28"/>
  <c r="AH66" i="28"/>
  <c r="AH107" i="28"/>
  <c r="AI107" i="28" s="1"/>
  <c r="AH129" i="28"/>
  <c r="AI129" i="28" s="1"/>
  <c r="AI25" i="28"/>
  <c r="AI33" i="28"/>
  <c r="AH44" i="28"/>
  <c r="AI44" i="28" s="1"/>
  <c r="AH111" i="28"/>
  <c r="AI111" i="28" s="1"/>
  <c r="AH37" i="28"/>
  <c r="AI37" i="28" s="1"/>
  <c r="AI58" i="28"/>
  <c r="F64" i="1"/>
  <c r="AH108" i="28"/>
  <c r="AI108" i="28" s="1"/>
  <c r="AH104" i="28"/>
  <c r="AI104" i="28" s="1"/>
  <c r="AH128" i="28"/>
  <c r="AI128" i="28" s="1"/>
  <c r="F96" i="1"/>
  <c r="F100" i="1"/>
  <c r="AH98" i="28"/>
  <c r="AI98" i="28" s="1"/>
  <c r="AI133" i="28"/>
  <c r="F128" i="1"/>
  <c r="AH45" i="28"/>
  <c r="AI45" i="28" s="1"/>
  <c r="AI18" i="28"/>
  <c r="AH21" i="28"/>
  <c r="AI21" i="28" s="1"/>
  <c r="AI41" i="28"/>
  <c r="AH62" i="28"/>
  <c r="AI62" i="28" s="1"/>
  <c r="AH74" i="28"/>
  <c r="AI74" i="28" s="1"/>
  <c r="AH81" i="28"/>
  <c r="AI81" i="28" s="1"/>
  <c r="AH90" i="28"/>
  <c r="AI90" i="28" s="1"/>
  <c r="AH89" i="28"/>
  <c r="AI89" i="28" s="1"/>
  <c r="AI131" i="28"/>
  <c r="AI141" i="28"/>
  <c r="AI149" i="28"/>
  <c r="AI19" i="28"/>
  <c r="F12" i="1"/>
  <c r="AI126" i="28"/>
  <c r="AI20" i="28"/>
  <c r="F16" i="1"/>
  <c r="AH93" i="28"/>
  <c r="AI93" i="28" s="1"/>
  <c r="AH59" i="28"/>
  <c r="AH117" i="28"/>
  <c r="AI117" i="28" s="1"/>
  <c r="AH26" i="28"/>
  <c r="AI26" i="28" s="1"/>
  <c r="AH134" i="28"/>
  <c r="AI134" i="28" s="1"/>
  <c r="AH24" i="28"/>
  <c r="AI24" i="28" s="1"/>
  <c r="AH39" i="28"/>
  <c r="AI39" i="28" s="1"/>
  <c r="AI114" i="28"/>
  <c r="AH28" i="28"/>
  <c r="AI28" i="28" s="1"/>
  <c r="AH51" i="28"/>
  <c r="AI51" i="28" s="1"/>
  <c r="AH43" i="28"/>
  <c r="AI43" i="28" s="1"/>
  <c r="AI55" i="28"/>
  <c r="AI59" i="28"/>
  <c r="F68" i="1"/>
  <c r="AI66" i="28"/>
  <c r="AI80" i="28"/>
  <c r="AI110" i="28"/>
  <c r="AI87" i="28"/>
  <c r="F88" i="1"/>
  <c r="AI118" i="28"/>
  <c r="AH130" i="28"/>
  <c r="AI130" i="28" s="1"/>
  <c r="AH125" i="28"/>
  <c r="AI125" i="28" s="1"/>
  <c r="AH23" i="28"/>
  <c r="AI23" i="28" s="1"/>
  <c r="O46" i="28"/>
  <c r="P46" i="28" s="1"/>
  <c r="O88" i="28"/>
  <c r="P88" i="28" s="1"/>
  <c r="O89" i="28"/>
  <c r="P89" i="28" s="1"/>
  <c r="O85" i="28"/>
  <c r="P85" i="28" s="1"/>
  <c r="O103" i="28"/>
  <c r="P103" i="28" s="1"/>
  <c r="O106" i="28"/>
  <c r="P106" i="28" s="1"/>
  <c r="O110" i="28"/>
  <c r="P110" i="28" s="1"/>
  <c r="AH112" i="28"/>
  <c r="AI112" i="28" s="1"/>
  <c r="O139" i="28"/>
  <c r="P139" i="28" s="1"/>
  <c r="AI138" i="28"/>
  <c r="AH17" i="28"/>
  <c r="AI17" i="28" s="1"/>
  <c r="AI46" i="28"/>
  <c r="AI47" i="28"/>
  <c r="O51" i="28"/>
  <c r="P51" i="28" s="1"/>
  <c r="AI54" i="28"/>
  <c r="O59" i="28"/>
  <c r="P59" i="28" s="1"/>
  <c r="AH70" i="28"/>
  <c r="AI70" i="28" s="1"/>
  <c r="AI65" i="28"/>
  <c r="O84" i="28"/>
  <c r="P84" i="28" s="1"/>
  <c r="AH86" i="28"/>
  <c r="AI86" i="28" s="1"/>
  <c r="O80" i="28"/>
  <c r="P80" i="28" s="1"/>
  <c r="AH82" i="28"/>
  <c r="AI82" i="28" s="1"/>
  <c r="AH103" i="28"/>
  <c r="AI103" i="28" s="1"/>
  <c r="AH116" i="28"/>
  <c r="AI116" i="28" s="1"/>
  <c r="AH132" i="28"/>
  <c r="AI132" i="28" s="1"/>
  <c r="AH27" i="28"/>
  <c r="AI27" i="28" s="1"/>
  <c r="O42" i="28"/>
  <c r="P42" i="28" s="1"/>
  <c r="O54" i="28"/>
  <c r="P54" i="28" s="1"/>
  <c r="AH56" i="28"/>
  <c r="AI56" i="28" s="1"/>
  <c r="O81" i="28"/>
  <c r="P81" i="28" s="1"/>
  <c r="O39" i="28"/>
  <c r="AH40" i="28"/>
  <c r="AI40" i="28" s="1"/>
  <c r="AH52" i="28"/>
  <c r="AI52" i="28" s="1"/>
  <c r="AH48" i="28"/>
  <c r="AI48" i="28" s="1"/>
  <c r="O64" i="28"/>
  <c r="P64" i="28" s="1"/>
  <c r="O60" i="28"/>
  <c r="P60" i="28" s="1"/>
  <c r="AH78" i="28"/>
  <c r="AI78" i="28" s="1"/>
  <c r="AI88" i="28"/>
  <c r="O102" i="28"/>
  <c r="P102" i="28" s="1"/>
  <c r="AI106" i="28"/>
  <c r="AI102" i="28"/>
  <c r="AI13" i="28" l="1"/>
  <c r="P39" i="28"/>
  <c r="O13" i="28"/>
  <c r="P13" i="28" l="1"/>
  <c r="P8" i="28" s="1"/>
  <c r="Q62" i="28" l="1"/>
  <c r="R62" i="28" s="1"/>
  <c r="Q56" i="28"/>
  <c r="R56" i="28" s="1"/>
  <c r="Q48" i="28"/>
  <c r="Q43" i="28"/>
  <c r="R43" i="28" s="1"/>
  <c r="Q18" i="28"/>
  <c r="R18" i="28" s="1"/>
  <c r="Q107" i="28"/>
  <c r="R107" i="28" s="1"/>
  <c r="Q66" i="28"/>
  <c r="R66" i="28" s="1"/>
  <c r="Q47" i="28"/>
  <c r="R47" i="28" s="1"/>
  <c r="Q61" i="28"/>
  <c r="R61" i="28" s="1"/>
  <c r="Q111" i="28"/>
  <c r="R111" i="28" s="1"/>
  <c r="Q65" i="28"/>
  <c r="R65" i="28" s="1"/>
  <c r="Q50" i="28"/>
  <c r="R50" i="28" s="1"/>
  <c r="Q24" i="28"/>
  <c r="R24" i="28" s="1"/>
  <c r="Q20" i="28"/>
  <c r="Q36" i="28"/>
  <c r="R36" i="28" s="1"/>
  <c r="Q41" i="28"/>
  <c r="Q77" i="28"/>
  <c r="R77" i="28" s="1"/>
  <c r="Q99" i="28"/>
  <c r="R99" i="28" s="1"/>
  <c r="Q114" i="28"/>
  <c r="R114" i="28" s="1"/>
  <c r="Q145" i="28"/>
  <c r="R145" i="28" s="1"/>
  <c r="Q144" i="28"/>
  <c r="R144" i="28" s="1"/>
  <c r="Q26" i="28"/>
  <c r="R26" i="28" s="1"/>
  <c r="Q28" i="28"/>
  <c r="Q44" i="28"/>
  <c r="Q87" i="28"/>
  <c r="Q98" i="28"/>
  <c r="R98" i="28" s="1"/>
  <c r="Q134" i="28"/>
  <c r="R134" i="28" s="1"/>
  <c r="Q155" i="28"/>
  <c r="R155" i="28" s="1"/>
  <c r="Q25" i="28"/>
  <c r="R25" i="28" s="1"/>
  <c r="Q53" i="28"/>
  <c r="Q63" i="28"/>
  <c r="R63" i="28" s="1"/>
  <c r="Q125" i="28"/>
  <c r="R125" i="28" s="1"/>
  <c r="Q127" i="28"/>
  <c r="R127" i="28" s="1"/>
  <c r="Q160" i="28"/>
  <c r="R160" i="28" s="1"/>
  <c r="Q159" i="28"/>
  <c r="R159" i="28" s="1"/>
  <c r="Q120" i="28"/>
  <c r="R120" i="28" s="1"/>
  <c r="Q45" i="28"/>
  <c r="R45" i="28" s="1"/>
  <c r="Q58" i="28"/>
  <c r="Q82" i="28"/>
  <c r="R82" i="28" s="1"/>
  <c r="Q117" i="28"/>
  <c r="R117" i="28" s="1"/>
  <c r="Q130" i="28"/>
  <c r="R130" i="28" s="1"/>
  <c r="Q153" i="28"/>
  <c r="R153" i="28" s="1"/>
  <c r="Q143" i="28"/>
  <c r="R143" i="28" s="1"/>
  <c r="Q15" i="28"/>
  <c r="G4" i="1" s="1"/>
  <c r="Q34" i="28"/>
  <c r="R34" i="28" s="1"/>
  <c r="Q31" i="28"/>
  <c r="R31" i="28" s="1"/>
  <c r="Q40" i="28"/>
  <c r="R40" i="28" s="1"/>
  <c r="Q68" i="28"/>
  <c r="Q91" i="28"/>
  <c r="Q123" i="28"/>
  <c r="R123" i="28" s="1"/>
  <c r="Q19" i="28"/>
  <c r="Q35" i="28"/>
  <c r="Q52" i="28"/>
  <c r="R52" i="28" s="1"/>
  <c r="Q67" i="28"/>
  <c r="R67" i="28" s="1"/>
  <c r="Q73" i="28"/>
  <c r="R73" i="28" s="1"/>
  <c r="Q108" i="28"/>
  <c r="Q124" i="28"/>
  <c r="Q146" i="28"/>
  <c r="Q17" i="28"/>
  <c r="Q83" i="28"/>
  <c r="R83" i="28" s="1"/>
  <c r="Q105" i="28"/>
  <c r="Q115" i="28"/>
  <c r="R115" i="28" s="1"/>
  <c r="Q136" i="28"/>
  <c r="R136" i="28" s="1"/>
  <c r="Q152" i="28"/>
  <c r="R152" i="28" s="1"/>
  <c r="Q126" i="28"/>
  <c r="R126" i="28" s="1"/>
  <c r="Q22" i="28"/>
  <c r="R22" i="28" s="1"/>
  <c r="Q70" i="28"/>
  <c r="R70" i="28" s="1"/>
  <c r="Q133" i="28"/>
  <c r="Q119" i="28"/>
  <c r="R119" i="28" s="1"/>
  <c r="Q116" i="28"/>
  <c r="R116" i="28" s="1"/>
  <c r="Q147" i="28"/>
  <c r="R147" i="28" s="1"/>
  <c r="Q16" i="28"/>
  <c r="R16" i="28" s="1"/>
  <c r="Q23" i="28"/>
  <c r="R23" i="28" s="1"/>
  <c r="Q38" i="28"/>
  <c r="R38" i="28" s="1"/>
  <c r="Q57" i="28"/>
  <c r="R57" i="28" s="1"/>
  <c r="Q76" i="28"/>
  <c r="R76" i="28" s="1"/>
  <c r="Q96" i="28"/>
  <c r="R96" i="28" s="1"/>
  <c r="Q90" i="28"/>
  <c r="R90" i="28" s="1"/>
  <c r="Q113" i="28"/>
  <c r="Q129" i="28"/>
  <c r="R129" i="28" s="1"/>
  <c r="Q128" i="28"/>
  <c r="R128" i="28" s="1"/>
  <c r="Q32" i="28"/>
  <c r="R32" i="28" s="1"/>
  <c r="Q78" i="28"/>
  <c r="R78" i="28" s="1"/>
  <c r="Q93" i="28"/>
  <c r="R93" i="28" s="1"/>
  <c r="Q122" i="28"/>
  <c r="R122" i="28" s="1"/>
  <c r="Q141" i="28"/>
  <c r="Q154" i="28"/>
  <c r="R154" i="28" s="1"/>
  <c r="Q29" i="28"/>
  <c r="R29" i="28" s="1"/>
  <c r="Q55" i="28"/>
  <c r="Q72" i="28"/>
  <c r="R72" i="28" s="1"/>
  <c r="Q86" i="28"/>
  <c r="R86" i="28" s="1"/>
  <c r="Q121" i="28"/>
  <c r="R121" i="28" s="1"/>
  <c r="Q131" i="28"/>
  <c r="R131" i="28" s="1"/>
  <c r="Q148" i="28"/>
  <c r="R148" i="28" s="1"/>
  <c r="Q137" i="28"/>
  <c r="R137" i="28" s="1"/>
  <c r="Q150" i="28"/>
  <c r="R150" i="28" s="1"/>
  <c r="Q74" i="28"/>
  <c r="R74" i="28" s="1"/>
  <c r="Q151" i="28"/>
  <c r="Q33" i="28"/>
  <c r="Q69" i="28"/>
  <c r="R69" i="28" s="1"/>
  <c r="Q101" i="28"/>
  <c r="R101" i="28" s="1"/>
  <c r="Q112" i="28"/>
  <c r="R112" i="28" s="1"/>
  <c r="Q135" i="28"/>
  <c r="R135" i="28" s="1"/>
  <c r="Q132" i="28"/>
  <c r="Q140" i="28"/>
  <c r="R140" i="28" s="1"/>
  <c r="Q21" i="28"/>
  <c r="Q27" i="28"/>
  <c r="R27" i="28" s="1"/>
  <c r="Q79" i="28"/>
  <c r="R79" i="28" s="1"/>
  <c r="Q97" i="28"/>
  <c r="R97" i="28" s="1"/>
  <c r="Q118" i="28"/>
  <c r="R118" i="28" s="1"/>
  <c r="Q142" i="28"/>
  <c r="R142" i="28" s="1"/>
  <c r="Q30" i="28"/>
  <c r="R30" i="28" s="1"/>
  <c r="Q49" i="28"/>
  <c r="Q75" i="28"/>
  <c r="R75" i="28" s="1"/>
  <c r="Q94" i="28"/>
  <c r="R94" i="28" s="1"/>
  <c r="Q138" i="28"/>
  <c r="R138" i="28" s="1"/>
  <c r="Q149" i="28"/>
  <c r="R149" i="28" s="1"/>
  <c r="Q156" i="28"/>
  <c r="R156" i="28" s="1"/>
  <c r="Q37" i="28"/>
  <c r="Q71" i="28"/>
  <c r="R71" i="28" s="1"/>
  <c r="Q92" i="28"/>
  <c r="R92" i="28" s="1"/>
  <c r="Q95" i="28"/>
  <c r="Q109" i="28"/>
  <c r="R109" i="28" s="1"/>
  <c r="Q104" i="28"/>
  <c r="R104" i="28" s="1"/>
  <c r="Q100" i="28"/>
  <c r="R100" i="28" s="1"/>
  <c r="Q81" i="28"/>
  <c r="Q46" i="28"/>
  <c r="R46" i="28" s="1"/>
  <c r="Q102" i="28"/>
  <c r="Q84" i="28"/>
  <c r="R84" i="28" s="1"/>
  <c r="Q88" i="28"/>
  <c r="R88" i="28" s="1"/>
  <c r="Q64" i="28"/>
  <c r="R64" i="28" s="1"/>
  <c r="Q139" i="28"/>
  <c r="Q110" i="28"/>
  <c r="R110" i="28" s="1"/>
  <c r="Q54" i="28"/>
  <c r="R54" i="28" s="1"/>
  <c r="Q89" i="28"/>
  <c r="R89" i="28" s="1"/>
  <c r="Q42" i="28"/>
  <c r="R42" i="28" s="1"/>
  <c r="Q51" i="28"/>
  <c r="R51" i="28" s="1"/>
  <c r="Q85" i="28"/>
  <c r="Q60" i="28"/>
  <c r="R60" i="28" s="1"/>
  <c r="Q80" i="28"/>
  <c r="Q59" i="28"/>
  <c r="Q106" i="28"/>
  <c r="R106" i="28" s="1"/>
  <c r="Q103" i="28"/>
  <c r="R103" i="28" s="1"/>
  <c r="Q39" i="28"/>
  <c r="R39" i="28" s="1"/>
  <c r="R59" i="28" l="1"/>
  <c r="G68" i="1"/>
  <c r="R49" i="28"/>
  <c r="T49" i="28" s="1"/>
  <c r="G52" i="1"/>
  <c r="R55" i="28"/>
  <c r="G60" i="1"/>
  <c r="R80" i="28"/>
  <c r="S80" i="28" s="1"/>
  <c r="G76" i="1"/>
  <c r="R139" i="28"/>
  <c r="G132" i="1"/>
  <c r="R102" i="28"/>
  <c r="S102" i="28" s="1"/>
  <c r="G104" i="1"/>
  <c r="R132" i="28"/>
  <c r="G124" i="1"/>
  <c r="R133" i="28"/>
  <c r="S133" i="28" s="1"/>
  <c r="G128" i="1"/>
  <c r="R108" i="28"/>
  <c r="G112" i="1"/>
  <c r="R35" i="28"/>
  <c r="T35" i="28" s="1"/>
  <c r="G32" i="1"/>
  <c r="R68" i="28"/>
  <c r="G72" i="1"/>
  <c r="R44" i="28"/>
  <c r="S44" i="28" s="1"/>
  <c r="G44" i="1"/>
  <c r="R41" i="28"/>
  <c r="G40" i="1"/>
  <c r="R37" i="28"/>
  <c r="S37" i="28" s="1"/>
  <c r="G36" i="1"/>
  <c r="R33" i="28"/>
  <c r="G28" i="1"/>
  <c r="R113" i="28"/>
  <c r="S113" i="28" s="1"/>
  <c r="G116" i="1"/>
  <c r="R17" i="28"/>
  <c r="G8" i="1"/>
  <c r="R19" i="28"/>
  <c r="T19" i="28" s="1"/>
  <c r="G12" i="1"/>
  <c r="R28" i="28"/>
  <c r="G24" i="1"/>
  <c r="R48" i="28"/>
  <c r="T48" i="28" s="1"/>
  <c r="G48" i="1"/>
  <c r="R85" i="28"/>
  <c r="G84" i="1"/>
  <c r="R81" i="28"/>
  <c r="T81" i="28" s="1"/>
  <c r="G80" i="1"/>
  <c r="R95" i="28"/>
  <c r="G100" i="1"/>
  <c r="G96" i="1"/>
  <c r="R21" i="28"/>
  <c r="T21" i="28" s="1"/>
  <c r="G20" i="1"/>
  <c r="R151" i="28"/>
  <c r="G144" i="1"/>
  <c r="R141" i="28"/>
  <c r="T141" i="28" s="1"/>
  <c r="G136" i="1"/>
  <c r="R146" i="28"/>
  <c r="G140" i="1"/>
  <c r="R58" i="28"/>
  <c r="S58" i="28" s="1"/>
  <c r="G64" i="1"/>
  <c r="R53" i="28"/>
  <c r="G56" i="1"/>
  <c r="R20" i="28"/>
  <c r="T20" i="28" s="1"/>
  <c r="G16" i="1"/>
  <c r="R105" i="28"/>
  <c r="G108" i="1"/>
  <c r="R124" i="28"/>
  <c r="T124" i="28" s="1"/>
  <c r="G120" i="1"/>
  <c r="R91" i="28"/>
  <c r="G92" i="1"/>
  <c r="R87" i="28"/>
  <c r="T87" i="28" s="1"/>
  <c r="G88" i="1"/>
  <c r="T39" i="28"/>
  <c r="S39" i="28"/>
  <c r="U39" i="28" s="1"/>
  <c r="T80" i="28"/>
  <c r="S42" i="28"/>
  <c r="T42" i="28"/>
  <c r="T139" i="28"/>
  <c r="S139" i="28"/>
  <c r="S104" i="28"/>
  <c r="T104" i="28"/>
  <c r="T71" i="28"/>
  <c r="S71" i="28"/>
  <c r="S138" i="28"/>
  <c r="T138" i="28"/>
  <c r="S30" i="28"/>
  <c r="T30" i="28"/>
  <c r="T79" i="28"/>
  <c r="S79" i="28"/>
  <c r="S132" i="28"/>
  <c r="T132" i="28"/>
  <c r="S69" i="28"/>
  <c r="T69" i="28"/>
  <c r="T150" i="28"/>
  <c r="S150" i="28"/>
  <c r="T121" i="28"/>
  <c r="S121" i="28"/>
  <c r="S29" i="28"/>
  <c r="T29" i="28"/>
  <c r="T93" i="28"/>
  <c r="S93" i="28"/>
  <c r="T129" i="28"/>
  <c r="S129" i="28"/>
  <c r="S76" i="28"/>
  <c r="T76" i="28"/>
  <c r="S16" i="28"/>
  <c r="T16" i="28"/>
  <c r="S152" i="28"/>
  <c r="T152" i="28"/>
  <c r="S83" i="28"/>
  <c r="T83" i="28"/>
  <c r="S108" i="28"/>
  <c r="T108" i="28"/>
  <c r="S68" i="28"/>
  <c r="T68" i="28"/>
  <c r="Q13" i="28"/>
  <c r="R15" i="28"/>
  <c r="T117" i="28"/>
  <c r="S117" i="28"/>
  <c r="S120" i="28"/>
  <c r="T120" i="28"/>
  <c r="T125" i="28"/>
  <c r="S125" i="28"/>
  <c r="T155" i="28"/>
  <c r="S155" i="28"/>
  <c r="S145" i="28"/>
  <c r="T145" i="28"/>
  <c r="S41" i="28"/>
  <c r="T41" i="28"/>
  <c r="T50" i="28"/>
  <c r="S50" i="28"/>
  <c r="T47" i="28"/>
  <c r="S47" i="28"/>
  <c r="T43" i="28"/>
  <c r="S43" i="28"/>
  <c r="S60" i="28"/>
  <c r="T60" i="28"/>
  <c r="S64" i="28"/>
  <c r="T64" i="28"/>
  <c r="T46" i="28"/>
  <c r="S46" i="28"/>
  <c r="S109" i="28"/>
  <c r="T109" i="28"/>
  <c r="S94" i="28"/>
  <c r="T94" i="28"/>
  <c r="T142" i="28"/>
  <c r="S142" i="28"/>
  <c r="T27" i="28"/>
  <c r="S27" i="28"/>
  <c r="S135" i="28"/>
  <c r="T135" i="28"/>
  <c r="S33" i="28"/>
  <c r="T33" i="28"/>
  <c r="T137" i="28"/>
  <c r="S137" i="28"/>
  <c r="S86" i="28"/>
  <c r="T86" i="28"/>
  <c r="S154" i="28"/>
  <c r="T154" i="28"/>
  <c r="S78" i="28"/>
  <c r="T78" i="28"/>
  <c r="T113" i="28"/>
  <c r="S57" i="28"/>
  <c r="T57" i="28"/>
  <c r="S147" i="28"/>
  <c r="T147" i="28"/>
  <c r="S70" i="28"/>
  <c r="T70" i="28"/>
  <c r="S136" i="28"/>
  <c r="T136" i="28"/>
  <c r="S17" i="28"/>
  <c r="T17" i="28"/>
  <c r="S73" i="28"/>
  <c r="T73" i="28"/>
  <c r="S40" i="28"/>
  <c r="T40" i="28"/>
  <c r="S143" i="28"/>
  <c r="T143" i="28"/>
  <c r="S82" i="28"/>
  <c r="T82" i="28"/>
  <c r="S159" i="28"/>
  <c r="T159" i="28"/>
  <c r="S63" i="28"/>
  <c r="T63" i="28"/>
  <c r="S134" i="28"/>
  <c r="T134" i="28"/>
  <c r="S28" i="28"/>
  <c r="T28" i="28"/>
  <c r="S114" i="28"/>
  <c r="T114" i="28"/>
  <c r="T36" i="28"/>
  <c r="S36" i="28"/>
  <c r="T65" i="28"/>
  <c r="S65" i="28"/>
  <c r="S66" i="28"/>
  <c r="T66" i="28"/>
  <c r="S48" i="28"/>
  <c r="T103" i="28"/>
  <c r="S103" i="28"/>
  <c r="T89" i="28"/>
  <c r="S89" i="28"/>
  <c r="S106" i="28"/>
  <c r="T106" i="28"/>
  <c r="T85" i="28"/>
  <c r="S85" i="28"/>
  <c r="S54" i="28"/>
  <c r="T54" i="28"/>
  <c r="S88" i="28"/>
  <c r="T88" i="28"/>
  <c r="S95" i="28"/>
  <c r="T95" i="28"/>
  <c r="S156" i="28"/>
  <c r="T156" i="28"/>
  <c r="T75" i="28"/>
  <c r="S75" i="28"/>
  <c r="S118" i="28"/>
  <c r="T118" i="28"/>
  <c r="S112" i="28"/>
  <c r="T112" i="28"/>
  <c r="S151" i="28"/>
  <c r="T151" i="28"/>
  <c r="S148" i="28"/>
  <c r="T148" i="28"/>
  <c r="S72" i="28"/>
  <c r="T72" i="28"/>
  <c r="T32" i="28"/>
  <c r="S32" i="28"/>
  <c r="S90" i="28"/>
  <c r="T90" i="28"/>
  <c r="S38" i="28"/>
  <c r="T38" i="28"/>
  <c r="S116" i="28"/>
  <c r="T116" i="28"/>
  <c r="T22" i="28"/>
  <c r="S22" i="28"/>
  <c r="S115" i="28"/>
  <c r="T115" i="28"/>
  <c r="T146" i="28"/>
  <c r="S146" i="28"/>
  <c r="S67" i="28"/>
  <c r="T67" i="28"/>
  <c r="S123" i="28"/>
  <c r="T123" i="28"/>
  <c r="S31" i="28"/>
  <c r="T31" i="28"/>
  <c r="S153" i="28"/>
  <c r="T153" i="28"/>
  <c r="T160" i="28"/>
  <c r="S160" i="28"/>
  <c r="S53" i="28"/>
  <c r="T53" i="28"/>
  <c r="S98" i="28"/>
  <c r="T98" i="28"/>
  <c r="S26" i="28"/>
  <c r="T26" i="28"/>
  <c r="S99" i="28"/>
  <c r="T99" i="28"/>
  <c r="T111" i="28"/>
  <c r="S111" i="28"/>
  <c r="T107" i="28"/>
  <c r="S107" i="28"/>
  <c r="S56" i="28"/>
  <c r="T56" i="28"/>
  <c r="T59" i="28"/>
  <c r="S59" i="28"/>
  <c r="T51" i="28"/>
  <c r="S51" i="28"/>
  <c r="T110" i="28"/>
  <c r="S110" i="28"/>
  <c r="S84" i="28"/>
  <c r="T84" i="28"/>
  <c r="S100" i="28"/>
  <c r="T100" i="28"/>
  <c r="S92" i="28"/>
  <c r="T92" i="28"/>
  <c r="S149" i="28"/>
  <c r="T149" i="28"/>
  <c r="S49" i="28"/>
  <c r="T97" i="28"/>
  <c r="S97" i="28"/>
  <c r="S140" i="28"/>
  <c r="T140" i="28"/>
  <c r="S101" i="28"/>
  <c r="T101" i="28"/>
  <c r="S74" i="28"/>
  <c r="T74" i="28"/>
  <c r="S131" i="28"/>
  <c r="T131" i="28"/>
  <c r="T55" i="28"/>
  <c r="S55" i="28"/>
  <c r="S122" i="28"/>
  <c r="T122" i="28"/>
  <c r="S128" i="28"/>
  <c r="T128" i="28"/>
  <c r="S96" i="28"/>
  <c r="T96" i="28"/>
  <c r="T23" i="28"/>
  <c r="S23" i="28"/>
  <c r="S119" i="28"/>
  <c r="T119" i="28"/>
  <c r="S126" i="28"/>
  <c r="T126" i="28"/>
  <c r="S105" i="28"/>
  <c r="T105" i="28"/>
  <c r="S52" i="28"/>
  <c r="T52" i="28"/>
  <c r="S91" i="28"/>
  <c r="T91" i="28"/>
  <c r="S34" i="28"/>
  <c r="T34" i="28"/>
  <c r="S130" i="28"/>
  <c r="T130" i="28"/>
  <c r="S45" i="28"/>
  <c r="T45" i="28"/>
  <c r="S127" i="28"/>
  <c r="T127" i="28"/>
  <c r="S25" i="28"/>
  <c r="T25" i="28"/>
  <c r="S144" i="28"/>
  <c r="T144" i="28"/>
  <c r="S77" i="28"/>
  <c r="T77" i="28"/>
  <c r="S24" i="28"/>
  <c r="T24" i="28"/>
  <c r="T61" i="28"/>
  <c r="S61" i="28"/>
  <c r="T18" i="28"/>
  <c r="S18" i="28"/>
  <c r="S62" i="28"/>
  <c r="T62" i="28"/>
  <c r="U36" i="28" l="1"/>
  <c r="U120" i="28"/>
  <c r="U117" i="28"/>
  <c r="U159" i="28"/>
  <c r="U46" i="28"/>
  <c r="S124" i="28"/>
  <c r="S21" i="28"/>
  <c r="T44" i="28"/>
  <c r="U44" i="28" s="1"/>
  <c r="T133" i="28"/>
  <c r="U133" i="28" s="1"/>
  <c r="U92" i="28"/>
  <c r="U84" i="28"/>
  <c r="U153" i="28"/>
  <c r="U123" i="28"/>
  <c r="U38" i="28"/>
  <c r="U88" i="28"/>
  <c r="S87" i="28"/>
  <c r="U87" i="28" s="1"/>
  <c r="U127" i="28"/>
  <c r="U99" i="28"/>
  <c r="S81" i="28"/>
  <c r="S19" i="28"/>
  <c r="U19" i="28" s="1"/>
  <c r="T37" i="28"/>
  <c r="S35" i="28"/>
  <c r="T102" i="28"/>
  <c r="U77" i="28"/>
  <c r="U18" i="28"/>
  <c r="U109" i="28"/>
  <c r="U64" i="28"/>
  <c r="U145" i="28"/>
  <c r="U37" i="28"/>
  <c r="U102" i="28"/>
  <c r="U80" i="28"/>
  <c r="U128" i="28"/>
  <c r="U74" i="28"/>
  <c r="U110" i="28"/>
  <c r="U107" i="28"/>
  <c r="U95" i="28"/>
  <c r="U78" i="28"/>
  <c r="U76" i="28"/>
  <c r="U138" i="28"/>
  <c r="U104" i="28"/>
  <c r="U91" i="28"/>
  <c r="U17" i="28"/>
  <c r="U70" i="28"/>
  <c r="U57" i="28"/>
  <c r="U137" i="28"/>
  <c r="U142" i="28"/>
  <c r="U129" i="28"/>
  <c r="U150" i="28"/>
  <c r="U124" i="28"/>
  <c r="S20" i="28"/>
  <c r="U20" i="28" s="1"/>
  <c r="U90" i="28"/>
  <c r="S141" i="28"/>
  <c r="U112" i="28"/>
  <c r="U118" i="28"/>
  <c r="U156" i="28"/>
  <c r="U66" i="28"/>
  <c r="U28" i="28"/>
  <c r="U82" i="28"/>
  <c r="U40" i="28"/>
  <c r="U147" i="28"/>
  <c r="U152" i="28"/>
  <c r="U16" i="28"/>
  <c r="U29" i="28"/>
  <c r="U132" i="28"/>
  <c r="U30" i="28"/>
  <c r="U42" i="28"/>
  <c r="U49" i="28"/>
  <c r="U21" i="28"/>
  <c r="T58" i="28"/>
  <c r="U24" i="28"/>
  <c r="U52" i="28"/>
  <c r="U122" i="28"/>
  <c r="U61" i="28"/>
  <c r="U55" i="28"/>
  <c r="U51" i="28"/>
  <c r="U111" i="28"/>
  <c r="U22" i="28"/>
  <c r="U32" i="28"/>
  <c r="U75" i="28"/>
  <c r="U85" i="28"/>
  <c r="U89" i="28"/>
  <c r="U65" i="28"/>
  <c r="U27" i="28"/>
  <c r="U43" i="28"/>
  <c r="U155" i="28"/>
  <c r="U121" i="28"/>
  <c r="U79" i="28"/>
  <c r="U93" i="28"/>
  <c r="U144" i="28"/>
  <c r="U45" i="28"/>
  <c r="U130" i="28"/>
  <c r="U119" i="28"/>
  <c r="U101" i="28"/>
  <c r="U140" i="28"/>
  <c r="U149" i="28"/>
  <c r="U26" i="28"/>
  <c r="U98" i="28"/>
  <c r="U160" i="28"/>
  <c r="U58" i="28"/>
  <c r="U67" i="28"/>
  <c r="U116" i="28"/>
  <c r="U141" i="28"/>
  <c r="U72" i="28"/>
  <c r="U54" i="28"/>
  <c r="U103" i="28"/>
  <c r="U48" i="28"/>
  <c r="U114" i="28"/>
  <c r="U63" i="28"/>
  <c r="U136" i="28"/>
  <c r="U113" i="28"/>
  <c r="U33" i="28"/>
  <c r="U94" i="28"/>
  <c r="U47" i="28"/>
  <c r="U35" i="28"/>
  <c r="U108" i="28"/>
  <c r="U69" i="28"/>
  <c r="U139" i="28"/>
  <c r="U125" i="28"/>
  <c r="U97" i="28"/>
  <c r="U62" i="28"/>
  <c r="U25" i="28"/>
  <c r="U34" i="28"/>
  <c r="U105" i="28"/>
  <c r="U126" i="28"/>
  <c r="U23" i="28"/>
  <c r="U96" i="28"/>
  <c r="U131" i="28"/>
  <c r="U100" i="28"/>
  <c r="U59" i="28"/>
  <c r="U56" i="28"/>
  <c r="U53" i="28"/>
  <c r="U31" i="28"/>
  <c r="U146" i="28"/>
  <c r="U115" i="28"/>
  <c r="U148" i="28"/>
  <c r="U151" i="28"/>
  <c r="U81" i="28"/>
  <c r="U106" i="28"/>
  <c r="U134" i="28"/>
  <c r="U143" i="28"/>
  <c r="U73" i="28"/>
  <c r="U154" i="28"/>
  <c r="U86" i="28"/>
  <c r="U135" i="28"/>
  <c r="U60" i="28"/>
  <c r="U50" i="28"/>
  <c r="U41" i="28"/>
  <c r="S15" i="28"/>
  <c r="T15" i="28"/>
  <c r="R13" i="28"/>
  <c r="V15" i="28" s="1"/>
  <c r="U68" i="28"/>
  <c r="U83" i="28"/>
  <c r="U71" i="28"/>
  <c r="U15" i="28" l="1"/>
  <c r="R14" i="28"/>
  <c r="V102" i="28"/>
  <c r="V30" i="28"/>
  <c r="V79" i="28"/>
  <c r="V121" i="28"/>
  <c r="V152" i="28"/>
  <c r="V108" i="28"/>
  <c r="V120" i="28"/>
  <c r="V125" i="28"/>
  <c r="V155" i="28"/>
  <c r="V145" i="28"/>
  <c r="V109" i="28"/>
  <c r="V94" i="28"/>
  <c r="V33" i="28"/>
  <c r="V57" i="28"/>
  <c r="V17" i="28"/>
  <c r="V19" i="28"/>
  <c r="V114" i="28"/>
  <c r="V48" i="28"/>
  <c r="V85" i="28"/>
  <c r="V88" i="28"/>
  <c r="V72" i="28"/>
  <c r="V123" i="28"/>
  <c r="V160" i="28"/>
  <c r="V98" i="28"/>
  <c r="V99" i="28"/>
  <c r="V111" i="28"/>
  <c r="V51" i="28"/>
  <c r="V84" i="28"/>
  <c r="V49" i="28"/>
  <c r="V97" i="28"/>
  <c r="V140" i="28"/>
  <c r="V74" i="28"/>
  <c r="V55" i="28"/>
  <c r="V128" i="28"/>
  <c r="V91" i="28"/>
  <c r="V130" i="28"/>
  <c r="V127" i="28"/>
  <c r="V77" i="28"/>
  <c r="V61" i="28"/>
  <c r="V110" i="28"/>
  <c r="V119" i="28"/>
  <c r="V24" i="28"/>
  <c r="V131" i="28"/>
  <c r="V23" i="28"/>
  <c r="V52" i="28"/>
  <c r="V104" i="28"/>
  <c r="V69" i="28"/>
  <c r="V150" i="28"/>
  <c r="V129" i="28"/>
  <c r="V76" i="28"/>
  <c r="V35" i="28"/>
  <c r="V43" i="28"/>
  <c r="V46" i="28"/>
  <c r="V37" i="28"/>
  <c r="V27" i="28"/>
  <c r="V113" i="28"/>
  <c r="V147" i="28"/>
  <c r="V136" i="28"/>
  <c r="V82" i="28"/>
  <c r="V63" i="28"/>
  <c r="V28" i="28"/>
  <c r="V65" i="28"/>
  <c r="V66" i="28"/>
  <c r="V54" i="28"/>
  <c r="V81" i="28"/>
  <c r="V75" i="28"/>
  <c r="V118" i="28"/>
  <c r="V141" i="28"/>
  <c r="V32" i="28"/>
  <c r="V90" i="28"/>
  <c r="V116" i="28"/>
  <c r="V67" i="28"/>
  <c r="V58" i="28"/>
  <c r="V26" i="28"/>
  <c r="V59" i="28"/>
  <c r="V149" i="28"/>
  <c r="V101" i="28"/>
  <c r="V45" i="28"/>
  <c r="V144" i="28"/>
  <c r="V122" i="28"/>
  <c r="V105" i="28"/>
  <c r="V34" i="28"/>
  <c r="V25" i="28"/>
  <c r="V39" i="28"/>
  <c r="V42" i="28"/>
  <c r="V138" i="28"/>
  <c r="V132" i="28"/>
  <c r="V29" i="28"/>
  <c r="V93" i="28"/>
  <c r="V16" i="28"/>
  <c r="V133" i="28"/>
  <c r="V68" i="28"/>
  <c r="V117" i="28"/>
  <c r="V50" i="28"/>
  <c r="V64" i="28"/>
  <c r="V142" i="28"/>
  <c r="V137" i="28"/>
  <c r="V86" i="28"/>
  <c r="V78" i="28"/>
  <c r="V70" i="28"/>
  <c r="V143" i="28"/>
  <c r="V134" i="28"/>
  <c r="V36" i="28"/>
  <c r="V89" i="28"/>
  <c r="V95" i="28"/>
  <c r="V21" i="28"/>
  <c r="V151" i="28"/>
  <c r="V38" i="28"/>
  <c r="V22" i="28"/>
  <c r="V153" i="28"/>
  <c r="V107" i="28"/>
  <c r="V56" i="28"/>
  <c r="V92" i="28"/>
  <c r="V126" i="28"/>
  <c r="V124" i="28"/>
  <c r="V87" i="28"/>
  <c r="V18" i="28"/>
  <c r="V62" i="28"/>
  <c r="V115" i="28"/>
  <c r="V53" i="28"/>
  <c r="V80" i="28"/>
  <c r="V139" i="28"/>
  <c r="V71" i="28"/>
  <c r="V83" i="28"/>
  <c r="V44" i="28"/>
  <c r="V41" i="28"/>
  <c r="V47" i="28"/>
  <c r="V60" i="28"/>
  <c r="V135" i="28"/>
  <c r="V154" i="28"/>
  <c r="V73" i="28"/>
  <c r="V40" i="28"/>
  <c r="V159" i="28"/>
  <c r="V103" i="28"/>
  <c r="V106" i="28"/>
  <c r="V156" i="28"/>
  <c r="V112" i="28"/>
  <c r="V148" i="28"/>
  <c r="V146" i="28"/>
  <c r="V31" i="28"/>
  <c r="V20" i="28"/>
  <c r="V100" i="28"/>
  <c r="V96" i="28"/>
  <c r="V13" i="28" l="1"/>
  <c r="X40" i="28" s="1"/>
  <c r="AJ40" i="28" s="1"/>
  <c r="AK40" i="28" l="1"/>
  <c r="X72" i="28"/>
  <c r="AJ72" i="28" s="1"/>
  <c r="X127" i="28"/>
  <c r="AJ127" i="28" s="1"/>
  <c r="X52" i="28"/>
  <c r="AJ52" i="28" s="1"/>
  <c r="X46" i="28"/>
  <c r="AJ46" i="28" s="1"/>
  <c r="X28" i="28"/>
  <c r="AJ28" i="28" s="1"/>
  <c r="W32" i="28"/>
  <c r="X101" i="28"/>
  <c r="AJ101" i="28" s="1"/>
  <c r="X42" i="28"/>
  <c r="AJ42" i="28" s="1"/>
  <c r="W117" i="28"/>
  <c r="X143" i="28"/>
  <c r="AJ143" i="28" s="1"/>
  <c r="W22" i="28"/>
  <c r="W18" i="28"/>
  <c r="X44" i="28"/>
  <c r="AJ44" i="28" s="1"/>
  <c r="X159" i="28"/>
  <c r="AJ159" i="28" s="1"/>
  <c r="X20" i="28"/>
  <c r="AJ20" i="28" s="1"/>
  <c r="X108" i="28"/>
  <c r="AJ108" i="28" s="1"/>
  <c r="X57" i="28"/>
  <c r="AJ57" i="28" s="1"/>
  <c r="X123" i="28"/>
  <c r="AJ123" i="28" s="1"/>
  <c r="W97" i="28"/>
  <c r="X77" i="28"/>
  <c r="AJ77" i="28" s="1"/>
  <c r="X104" i="28"/>
  <c r="AJ104" i="28" s="1"/>
  <c r="X37" i="28"/>
  <c r="AJ37" i="28" s="1"/>
  <c r="W65" i="28"/>
  <c r="X90" i="28"/>
  <c r="AJ90" i="28" s="1"/>
  <c r="X45" i="28"/>
  <c r="AJ45" i="28" s="1"/>
  <c r="X138" i="28"/>
  <c r="AJ138" i="28" s="1"/>
  <c r="X50" i="28"/>
  <c r="AJ50" i="28" s="1"/>
  <c r="X134" i="28"/>
  <c r="AJ134" i="28" s="1"/>
  <c r="X153" i="28"/>
  <c r="AJ153" i="28" s="1"/>
  <c r="X62" i="28"/>
  <c r="AJ62" i="28" s="1"/>
  <c r="X41" i="28"/>
  <c r="AJ41" i="28" s="1"/>
  <c r="W103" i="28"/>
  <c r="X100" i="28"/>
  <c r="AJ100" i="28" s="1"/>
  <c r="X96" i="28"/>
  <c r="AJ96" i="28" s="1"/>
  <c r="W79" i="28"/>
  <c r="X109" i="28"/>
  <c r="AJ109" i="28" s="1"/>
  <c r="W85" i="28"/>
  <c r="W51" i="28"/>
  <c r="X91" i="28"/>
  <c r="AJ91" i="28" s="1"/>
  <c r="X131" i="28"/>
  <c r="AJ131" i="28" s="1"/>
  <c r="X35" i="28"/>
  <c r="AJ35" i="28" s="1"/>
  <c r="X82" i="28"/>
  <c r="AJ82" i="28" s="1"/>
  <c r="X118" i="28"/>
  <c r="AJ118" i="28" s="1"/>
  <c r="W59" i="28"/>
  <c r="X25" i="28"/>
  <c r="AJ25" i="28" s="1"/>
  <c r="W133" i="28"/>
  <c r="X78" i="28"/>
  <c r="AJ78" i="28" s="1"/>
  <c r="X151" i="28"/>
  <c r="AJ151" i="28" s="1"/>
  <c r="X124" i="28"/>
  <c r="AJ124" i="28" s="1"/>
  <c r="W71" i="28"/>
  <c r="X73" i="28"/>
  <c r="AJ73" i="28" s="1"/>
  <c r="W121" i="28"/>
  <c r="X94" i="28"/>
  <c r="AJ94" i="28" s="1"/>
  <c r="W88" i="28"/>
  <c r="X84" i="28"/>
  <c r="AJ84" i="28" s="1"/>
  <c r="X130" i="28"/>
  <c r="AJ130" i="28" s="1"/>
  <c r="W23" i="28"/>
  <c r="W43" i="28"/>
  <c r="X63" i="28"/>
  <c r="AJ63" i="28" s="1"/>
  <c r="X141" i="28"/>
  <c r="AJ141" i="28" s="1"/>
  <c r="X149" i="28"/>
  <c r="AJ149" i="28" s="1"/>
  <c r="W39" i="28"/>
  <c r="X68" i="28"/>
  <c r="AJ68" i="28" s="1"/>
  <c r="X70" i="28"/>
  <c r="AJ70" i="28" s="1"/>
  <c r="X38" i="28"/>
  <c r="AJ38" i="28" s="1"/>
  <c r="X87" i="28"/>
  <c r="AJ87" i="28" s="1"/>
  <c r="X83" i="28"/>
  <c r="AJ83" i="28" s="1"/>
  <c r="V14" i="28"/>
  <c r="W15" i="28"/>
  <c r="X15" i="28"/>
  <c r="W152" i="28"/>
  <c r="W33" i="28"/>
  <c r="W72" i="28"/>
  <c r="W49" i="28"/>
  <c r="W127" i="28"/>
  <c r="W52" i="28"/>
  <c r="W46" i="28"/>
  <c r="W28" i="28"/>
  <c r="X32" i="28"/>
  <c r="AJ32" i="28" s="1"/>
  <c r="W101" i="28"/>
  <c r="W42" i="28"/>
  <c r="X117" i="28"/>
  <c r="AJ117" i="28" s="1"/>
  <c r="W143" i="28"/>
  <c r="X22" i="28"/>
  <c r="AJ22" i="28" s="1"/>
  <c r="X18" i="28"/>
  <c r="AJ18" i="28" s="1"/>
  <c r="W44" i="28"/>
  <c r="W159" i="28"/>
  <c r="W20" i="28"/>
  <c r="W108" i="28"/>
  <c r="W57" i="28"/>
  <c r="W123" i="28"/>
  <c r="X97" i="28"/>
  <c r="AJ97" i="28" s="1"/>
  <c r="W77" i="28"/>
  <c r="W104" i="28"/>
  <c r="W37" i="28"/>
  <c r="X65" i="28"/>
  <c r="AJ65" i="28" s="1"/>
  <c r="W90" i="28"/>
  <c r="W45" i="28"/>
  <c r="W138" i="28"/>
  <c r="W50" i="28"/>
  <c r="W134" i="28"/>
  <c r="W153" i="28"/>
  <c r="W62" i="28"/>
  <c r="W41" i="28"/>
  <c r="X103" i="28"/>
  <c r="AJ103" i="28" s="1"/>
  <c r="W100" i="28"/>
  <c r="W96" i="28"/>
  <c r="X79" i="28"/>
  <c r="AJ79" i="28" s="1"/>
  <c r="W109" i="28"/>
  <c r="X85" i="28"/>
  <c r="AJ85" i="28" s="1"/>
  <c r="X51" i="28"/>
  <c r="AJ51" i="28" s="1"/>
  <c r="W91" i="28"/>
  <c r="W131" i="28"/>
  <c r="W35" i="28"/>
  <c r="W82" i="28"/>
  <c r="W118" i="28"/>
  <c r="X59" i="28"/>
  <c r="AJ59" i="28" s="1"/>
  <c r="W25" i="28"/>
  <c r="X133" i="28"/>
  <c r="AJ133" i="28" s="1"/>
  <c r="W78" i="28"/>
  <c r="W151" i="28"/>
  <c r="W124" i="28"/>
  <c r="X71" i="28"/>
  <c r="AJ71" i="28" s="1"/>
  <c r="W73" i="28"/>
  <c r="X121" i="28"/>
  <c r="AJ121" i="28" s="1"/>
  <c r="W94" i="28"/>
  <c r="X88" i="28"/>
  <c r="AJ88" i="28" s="1"/>
  <c r="W84" i="28"/>
  <c r="W130" i="28"/>
  <c r="X23" i="28"/>
  <c r="AJ23" i="28" s="1"/>
  <c r="X43" i="28"/>
  <c r="AJ43" i="28" s="1"/>
  <c r="W63" i="28"/>
  <c r="W141" i="28"/>
  <c r="W149" i="28"/>
  <c r="X39" i="28"/>
  <c r="AJ39" i="28" s="1"/>
  <c r="W68" i="28"/>
  <c r="W70" i="28"/>
  <c r="W38" i="28"/>
  <c r="W87" i="28"/>
  <c r="W83" i="28"/>
  <c r="W40" i="28"/>
  <c r="X152" i="28"/>
  <c r="AJ152" i="28" s="1"/>
  <c r="X99" i="28"/>
  <c r="AJ99" i="28" s="1"/>
  <c r="W81" i="28"/>
  <c r="W93" i="28"/>
  <c r="X95" i="28"/>
  <c r="AJ95" i="28" s="1"/>
  <c r="X80" i="28"/>
  <c r="AJ80" i="28" s="1"/>
  <c r="X135" i="28"/>
  <c r="AJ135" i="28" s="1"/>
  <c r="X112" i="28"/>
  <c r="AJ112" i="28" s="1"/>
  <c r="X30" i="28"/>
  <c r="AJ30" i="28" s="1"/>
  <c r="X145" i="28"/>
  <c r="AJ145" i="28" s="1"/>
  <c r="X48" i="28"/>
  <c r="AJ48" i="28" s="1"/>
  <c r="W111" i="28"/>
  <c r="X128" i="28"/>
  <c r="AJ128" i="28" s="1"/>
  <c r="X24" i="28"/>
  <c r="AJ24" i="28" s="1"/>
  <c r="X76" i="28"/>
  <c r="AJ76" i="28" s="1"/>
  <c r="X136" i="28"/>
  <c r="AJ136" i="28" s="1"/>
  <c r="W75" i="28"/>
  <c r="X26" i="28"/>
  <c r="AJ26" i="28" s="1"/>
  <c r="X34" i="28"/>
  <c r="AJ34" i="28" s="1"/>
  <c r="X16" i="28"/>
  <c r="AJ16" i="28" s="1"/>
  <c r="X86" i="28"/>
  <c r="AJ86" i="28" s="1"/>
  <c r="X21" i="28"/>
  <c r="AJ21" i="28" s="1"/>
  <c r="X126" i="28"/>
  <c r="AJ126" i="28" s="1"/>
  <c r="W139" i="28"/>
  <c r="W154" i="28"/>
  <c r="X148" i="28"/>
  <c r="AJ148" i="28" s="1"/>
  <c r="X106" i="28"/>
  <c r="AJ106" i="28" s="1"/>
  <c r="X31" i="28"/>
  <c r="AJ31" i="28" s="1"/>
  <c r="X120" i="28"/>
  <c r="AJ120" i="28" s="1"/>
  <c r="X17" i="28"/>
  <c r="AJ17" i="28" s="1"/>
  <c r="X160" i="28"/>
  <c r="AJ160" i="28" s="1"/>
  <c r="X140" i="28"/>
  <c r="AJ140" i="28" s="1"/>
  <c r="W61" i="28"/>
  <c r="X69" i="28"/>
  <c r="AJ69" i="28" s="1"/>
  <c r="W27" i="28"/>
  <c r="X66" i="28"/>
  <c r="AJ66" i="28" s="1"/>
  <c r="X116" i="28"/>
  <c r="AJ116" i="28" s="1"/>
  <c r="X144" i="28"/>
  <c r="AJ144" i="28" s="1"/>
  <c r="X132" i="28"/>
  <c r="AJ132" i="28" s="1"/>
  <c r="W64" i="28"/>
  <c r="W36" i="28"/>
  <c r="W107" i="28"/>
  <c r="X115" i="28"/>
  <c r="AJ115" i="28" s="1"/>
  <c r="W47" i="28"/>
  <c r="W146" i="28"/>
  <c r="W125" i="28"/>
  <c r="X19" i="28"/>
  <c r="AJ19" i="28" s="1"/>
  <c r="X98" i="28"/>
  <c r="AJ98" i="28" s="1"/>
  <c r="X74" i="28"/>
  <c r="AJ74" i="28" s="1"/>
  <c r="X110" i="28"/>
  <c r="AJ110" i="28" s="1"/>
  <c r="W150" i="28"/>
  <c r="X113" i="28"/>
  <c r="AJ113" i="28" s="1"/>
  <c r="X54" i="28"/>
  <c r="AJ54" i="28" s="1"/>
  <c r="X67" i="28"/>
  <c r="AJ67" i="28" s="1"/>
  <c r="X122" i="28"/>
  <c r="AJ122" i="28" s="1"/>
  <c r="X29" i="28"/>
  <c r="AJ29" i="28" s="1"/>
  <c r="W142" i="28"/>
  <c r="W89" i="28"/>
  <c r="X56" i="28"/>
  <c r="AJ56" i="28" s="1"/>
  <c r="X53" i="28"/>
  <c r="AJ53" i="28" s="1"/>
  <c r="X60" i="28"/>
  <c r="AJ60" i="28" s="1"/>
  <c r="X156" i="28"/>
  <c r="AJ156" i="28" s="1"/>
  <c r="X33" i="28"/>
  <c r="AJ33" i="28" s="1"/>
  <c r="X49" i="28"/>
  <c r="AJ49" i="28" s="1"/>
  <c r="W102" i="28"/>
  <c r="W155" i="28"/>
  <c r="X114" i="28"/>
  <c r="AJ114" i="28" s="1"/>
  <c r="W55" i="28"/>
  <c r="X119" i="28"/>
  <c r="AJ119" i="28" s="1"/>
  <c r="W129" i="28"/>
  <c r="X147" i="28"/>
  <c r="AJ147" i="28" s="1"/>
  <c r="X58" i="28"/>
  <c r="AJ58" i="28" s="1"/>
  <c r="X105" i="28"/>
  <c r="AJ105" i="28" s="1"/>
  <c r="W137" i="28"/>
  <c r="X92" i="28"/>
  <c r="AJ92" i="28" s="1"/>
  <c r="X102" i="28"/>
  <c r="AJ102" i="28" s="1"/>
  <c r="X155" i="28"/>
  <c r="AJ155" i="28" s="1"/>
  <c r="W114" i="28"/>
  <c r="W99" i="28"/>
  <c r="X55" i="28"/>
  <c r="AJ55" i="28" s="1"/>
  <c r="W119" i="28"/>
  <c r="X129" i="28"/>
  <c r="AJ129" i="28" s="1"/>
  <c r="W147" i="28"/>
  <c r="X81" i="28"/>
  <c r="AJ81" i="28" s="1"/>
  <c r="W58" i="28"/>
  <c r="W105" i="28"/>
  <c r="X93" i="28"/>
  <c r="AJ93" i="28" s="1"/>
  <c r="X137" i="28"/>
  <c r="AJ137" i="28" s="1"/>
  <c r="W95" i="28"/>
  <c r="W92" i="28"/>
  <c r="W80" i="28"/>
  <c r="W135" i="28"/>
  <c r="W112" i="28"/>
  <c r="W30" i="28"/>
  <c r="W145" i="28"/>
  <c r="W48" i="28"/>
  <c r="X111" i="28"/>
  <c r="AJ111" i="28" s="1"/>
  <c r="W128" i="28"/>
  <c r="W24" i="28"/>
  <c r="W76" i="28"/>
  <c r="W136" i="28"/>
  <c r="X75" i="28"/>
  <c r="AJ75" i="28" s="1"/>
  <c r="W26" i="28"/>
  <c r="W34" i="28"/>
  <c r="W16" i="28"/>
  <c r="W86" i="28"/>
  <c r="W21" i="28"/>
  <c r="W126" i="28"/>
  <c r="X139" i="28"/>
  <c r="AJ139" i="28" s="1"/>
  <c r="X154" i="28"/>
  <c r="AJ154" i="28" s="1"/>
  <c r="W148" i="28"/>
  <c r="W106" i="28"/>
  <c r="W31" i="28"/>
  <c r="W120" i="28"/>
  <c r="W17" i="28"/>
  <c r="W160" i="28"/>
  <c r="W140" i="28"/>
  <c r="X61" i="28"/>
  <c r="AJ61" i="28" s="1"/>
  <c r="W69" i="28"/>
  <c r="X27" i="28"/>
  <c r="AJ27" i="28" s="1"/>
  <c r="W66" i="28"/>
  <c r="W116" i="28"/>
  <c r="W144" i="28"/>
  <c r="W132" i="28"/>
  <c r="X64" i="28"/>
  <c r="AJ64" i="28" s="1"/>
  <c r="X36" i="28"/>
  <c r="AJ36" i="28" s="1"/>
  <c r="X107" i="28"/>
  <c r="AJ107" i="28" s="1"/>
  <c r="W115" i="28"/>
  <c r="X47" i="28"/>
  <c r="AJ47" i="28" s="1"/>
  <c r="X146" i="28"/>
  <c r="AJ146" i="28" s="1"/>
  <c r="X125" i="28"/>
  <c r="AJ125" i="28" s="1"/>
  <c r="W19" i="28"/>
  <c r="W98" i="28"/>
  <c r="W74" i="28"/>
  <c r="W110" i="28"/>
  <c r="X150" i="28"/>
  <c r="AJ150" i="28" s="1"/>
  <c r="W113" i="28"/>
  <c r="W54" i="28"/>
  <c r="W67" i="28"/>
  <c r="W122" i="28"/>
  <c r="W29" i="28"/>
  <c r="X142" i="28"/>
  <c r="AJ142" i="28" s="1"/>
  <c r="X89" i="28"/>
  <c r="AJ89" i="28" s="1"/>
  <c r="W56" i="28"/>
  <c r="W53" i="28"/>
  <c r="W60" i="28"/>
  <c r="W156" i="28"/>
  <c r="AK107" i="28" l="1"/>
  <c r="AK142" i="28"/>
  <c r="AK61" i="28"/>
  <c r="AK75" i="28"/>
  <c r="AK67" i="28"/>
  <c r="AK47" i="28"/>
  <c r="AK64" i="28"/>
  <c r="AK139" i="28"/>
  <c r="AK111" i="28"/>
  <c r="AK155" i="28"/>
  <c r="AK105" i="28"/>
  <c r="AK119" i="28"/>
  <c r="AK60" i="28"/>
  <c r="AK54" i="28"/>
  <c r="AK74" i="28"/>
  <c r="AK116" i="28"/>
  <c r="AK120" i="28"/>
  <c r="AK86" i="28"/>
  <c r="AK128" i="28"/>
  <c r="AK30" i="28"/>
  <c r="AK95" i="28"/>
  <c r="AK152" i="28"/>
  <c r="AK23" i="28"/>
  <c r="AK85" i="28"/>
  <c r="AK117" i="28"/>
  <c r="AJ15" i="28"/>
  <c r="X13" i="28"/>
  <c r="X14" i="28"/>
  <c r="AK87" i="28"/>
  <c r="AK82" i="28"/>
  <c r="AK96" i="28"/>
  <c r="AK62" i="28"/>
  <c r="AK138" i="28"/>
  <c r="AK37" i="28"/>
  <c r="AK123" i="28"/>
  <c r="AK159" i="28"/>
  <c r="AK143" i="28"/>
  <c r="AK127" i="28"/>
  <c r="AK146" i="28"/>
  <c r="AK154" i="28"/>
  <c r="AK129" i="28"/>
  <c r="AK150" i="28"/>
  <c r="AK27" i="28"/>
  <c r="AK137" i="28"/>
  <c r="AK81" i="28"/>
  <c r="AK55" i="28"/>
  <c r="AK102" i="28"/>
  <c r="AK58" i="28"/>
  <c r="AK49" i="28"/>
  <c r="AK53" i="28"/>
  <c r="AK29" i="28"/>
  <c r="AK113" i="28"/>
  <c r="AK98" i="28"/>
  <c r="AK66" i="28"/>
  <c r="AK140" i="28"/>
  <c r="AK31" i="28"/>
  <c r="AK16" i="28"/>
  <c r="AK136" i="28"/>
  <c r="AK112" i="28"/>
  <c r="AK121" i="28"/>
  <c r="AK59" i="28"/>
  <c r="AK103" i="28"/>
  <c r="AK18" i="28"/>
  <c r="W13" i="28"/>
  <c r="W14" i="28" s="1"/>
  <c r="AK38" i="28"/>
  <c r="AK149" i="28"/>
  <c r="AK94" i="28"/>
  <c r="AK124" i="28"/>
  <c r="AK25" i="28"/>
  <c r="AK35" i="28"/>
  <c r="AK100" i="28"/>
  <c r="AK153" i="28"/>
  <c r="AK45" i="28"/>
  <c r="AK104" i="28"/>
  <c r="AK57" i="28"/>
  <c r="AK44" i="28"/>
  <c r="AK28" i="28"/>
  <c r="AK72" i="28"/>
  <c r="AK89" i="28"/>
  <c r="AK93" i="28"/>
  <c r="AK92" i="28"/>
  <c r="AK147" i="28"/>
  <c r="AK114" i="28"/>
  <c r="AK33" i="28"/>
  <c r="AK56" i="28"/>
  <c r="AK122" i="28"/>
  <c r="AK19" i="28"/>
  <c r="AK115" i="28"/>
  <c r="AK132" i="28"/>
  <c r="AK160" i="28"/>
  <c r="AK106" i="28"/>
  <c r="AK126" i="28"/>
  <c r="AK34" i="28"/>
  <c r="AK76" i="28"/>
  <c r="AK48" i="28"/>
  <c r="AK135" i="28"/>
  <c r="AK79" i="28"/>
  <c r="AK65" i="28"/>
  <c r="AK97" i="28"/>
  <c r="AK22" i="28"/>
  <c r="AK70" i="28"/>
  <c r="AK141" i="28"/>
  <c r="AK130" i="28"/>
  <c r="AK151" i="28"/>
  <c r="AK131" i="28"/>
  <c r="AK109" i="28"/>
  <c r="AK134" i="28"/>
  <c r="AK90" i="28"/>
  <c r="AK77" i="28"/>
  <c r="AK108" i="28"/>
  <c r="AK42" i="28"/>
  <c r="AK46" i="28"/>
  <c r="AK125" i="28"/>
  <c r="AK36" i="28"/>
  <c r="AK156" i="28"/>
  <c r="AK110" i="28"/>
  <c r="AK144" i="28"/>
  <c r="AK69" i="28"/>
  <c r="AK17" i="28"/>
  <c r="AK148" i="28"/>
  <c r="AK21" i="28"/>
  <c r="AK26" i="28"/>
  <c r="AK24" i="28"/>
  <c r="AK145" i="28"/>
  <c r="AK80" i="28"/>
  <c r="AK99" i="28"/>
  <c r="AK39" i="28"/>
  <c r="AK43" i="28"/>
  <c r="AK88" i="28"/>
  <c r="AK71" i="28"/>
  <c r="AK133" i="28"/>
  <c r="AK51" i="28"/>
  <c r="AK32" i="28"/>
  <c r="AK83" i="28"/>
  <c r="AK68" i="28"/>
  <c r="AK63" i="28"/>
  <c r="AK84" i="28"/>
  <c r="AK73" i="28"/>
  <c r="AK78" i="28"/>
  <c r="AK118" i="28"/>
  <c r="AK91" i="28"/>
  <c r="AK41" i="28"/>
  <c r="AK50" i="28"/>
  <c r="AK20" i="28"/>
  <c r="AK101" i="28"/>
  <c r="AK52" i="28"/>
  <c r="AJ13" i="28" l="1"/>
  <c r="AK15" i="28"/>
  <c r="AK13" i="28" l="1"/>
  <c r="AM8" i="28"/>
  <c r="AL15" i="28" l="1"/>
  <c r="AM15" i="28" s="1"/>
  <c r="AL40" i="28"/>
  <c r="AM40" i="28" s="1"/>
  <c r="AN40" i="28" s="1"/>
  <c r="AL52" i="28"/>
  <c r="AM52" i="28" s="1"/>
  <c r="AN52" i="28" s="1"/>
  <c r="AL91" i="28"/>
  <c r="AM91" i="28" s="1"/>
  <c r="AN91" i="28" s="1"/>
  <c r="AL156" i="28"/>
  <c r="AM156" i="28" s="1"/>
  <c r="AN156" i="28" s="1"/>
  <c r="AL130" i="28"/>
  <c r="AM130" i="28" s="1"/>
  <c r="AN130" i="28" s="1"/>
  <c r="AL114" i="28"/>
  <c r="AM114" i="28" s="1"/>
  <c r="AN114" i="28" s="1"/>
  <c r="AL94" i="28"/>
  <c r="AM94" i="28" s="1"/>
  <c r="AN94" i="28" s="1"/>
  <c r="AL31" i="28"/>
  <c r="AM31" i="28" s="1"/>
  <c r="AN31" i="28" s="1"/>
  <c r="AL137" i="28"/>
  <c r="AM137" i="28" s="1"/>
  <c r="AN137" i="28" s="1"/>
  <c r="AL82" i="28"/>
  <c r="AM82" i="28" s="1"/>
  <c r="AN82" i="28" s="1"/>
  <c r="AL95" i="28"/>
  <c r="AM95" i="28" s="1"/>
  <c r="AN95" i="28" s="1"/>
  <c r="AL51" i="28"/>
  <c r="AM51" i="28" s="1"/>
  <c r="AN51" i="28" s="1"/>
  <c r="AL26" i="28"/>
  <c r="AM26" i="28" s="1"/>
  <c r="AN26" i="28" s="1"/>
  <c r="AL108" i="28"/>
  <c r="AM108" i="28" s="1"/>
  <c r="AN108" i="28" s="1"/>
  <c r="AL65" i="28"/>
  <c r="AM65" i="28" s="1"/>
  <c r="AN65" i="28" s="1"/>
  <c r="AL124" i="28"/>
  <c r="AM124" i="28" s="1"/>
  <c r="AN124" i="28" s="1"/>
  <c r="AL127" i="28"/>
  <c r="AM127" i="28" s="1"/>
  <c r="AN127" i="28" s="1"/>
  <c r="AL54" i="28"/>
  <c r="AM54" i="28" s="1"/>
  <c r="AN54" i="28" s="1"/>
  <c r="AL75" i="28"/>
  <c r="AM75" i="28" s="1"/>
  <c r="AN75" i="28" s="1"/>
  <c r="AL63" i="28"/>
  <c r="AM63" i="28" s="1"/>
  <c r="AN63" i="28" s="1"/>
  <c r="AL69" i="28"/>
  <c r="AM69" i="28" s="1"/>
  <c r="AN69" i="28" s="1"/>
  <c r="AL135" i="28"/>
  <c r="AM135" i="28" s="1"/>
  <c r="AN135" i="28" s="1"/>
  <c r="AL122" i="28"/>
  <c r="AM122" i="28" s="1"/>
  <c r="AN122" i="28" s="1"/>
  <c r="AL72" i="28"/>
  <c r="AM72" i="28" s="1"/>
  <c r="AN72" i="28" s="1"/>
  <c r="AL49" i="28"/>
  <c r="AM49" i="28" s="1"/>
  <c r="AN49" i="28" s="1"/>
  <c r="AL129" i="28"/>
  <c r="AM129" i="28" s="1"/>
  <c r="AN129" i="28" s="1"/>
  <c r="AL30" i="28"/>
  <c r="AM30" i="28" s="1"/>
  <c r="AN30" i="28" s="1"/>
  <c r="AL32" i="28"/>
  <c r="AM32" i="28" s="1"/>
  <c r="AN32" i="28" s="1"/>
  <c r="AL21" i="28"/>
  <c r="AM21" i="28" s="1"/>
  <c r="AN21" i="28" s="1"/>
  <c r="AL70" i="28"/>
  <c r="AM70" i="28" s="1"/>
  <c r="AN70" i="28" s="1"/>
  <c r="AL132" i="28"/>
  <c r="AM132" i="28" s="1"/>
  <c r="AN132" i="28" s="1"/>
  <c r="AL45" i="28"/>
  <c r="AM45" i="28" s="1"/>
  <c r="AN45" i="28" s="1"/>
  <c r="AL16" i="28"/>
  <c r="AM16" i="28" s="1"/>
  <c r="AN16" i="28" s="1"/>
  <c r="AL143" i="28"/>
  <c r="AM143" i="28" s="1"/>
  <c r="AN143" i="28" s="1"/>
  <c r="AL117" i="28"/>
  <c r="AM117" i="28" s="1"/>
  <c r="AN117" i="28" s="1"/>
  <c r="AL74" i="28"/>
  <c r="AM74" i="28" s="1"/>
  <c r="AN74" i="28" s="1"/>
  <c r="AL64" i="28"/>
  <c r="AM64" i="28" s="1"/>
  <c r="AN64" i="28" s="1"/>
  <c r="AL61" i="28"/>
  <c r="AM61" i="28" s="1"/>
  <c r="AN61" i="28" s="1"/>
  <c r="AL84" i="28"/>
  <c r="AM84" i="28" s="1"/>
  <c r="AN84" i="28" s="1"/>
  <c r="AL68" i="28"/>
  <c r="AM68" i="28" s="1"/>
  <c r="AN68" i="28" s="1"/>
  <c r="AL77" i="28"/>
  <c r="AM77" i="28" s="1"/>
  <c r="AN77" i="28" s="1"/>
  <c r="AL34" i="28"/>
  <c r="AM34" i="28" s="1"/>
  <c r="AN34" i="28" s="1"/>
  <c r="AL44" i="28"/>
  <c r="AM44" i="28" s="1"/>
  <c r="AN44" i="28" s="1"/>
  <c r="AL103" i="28"/>
  <c r="AM103" i="28" s="1"/>
  <c r="AN103" i="28" s="1"/>
  <c r="AL66" i="28"/>
  <c r="AM66" i="28" s="1"/>
  <c r="AN66" i="28" s="1"/>
  <c r="AL150" i="28"/>
  <c r="AM150" i="28" s="1"/>
  <c r="AN150" i="28" s="1"/>
  <c r="AL50" i="28"/>
  <c r="AM50" i="28" s="1"/>
  <c r="AN50" i="28" s="1"/>
  <c r="AL71" i="28"/>
  <c r="AM71" i="28" s="1"/>
  <c r="AN71" i="28" s="1"/>
  <c r="AL110" i="28"/>
  <c r="AM110" i="28" s="1"/>
  <c r="AN110" i="28" s="1"/>
  <c r="AL109" i="28"/>
  <c r="AM109" i="28" s="1"/>
  <c r="AN109" i="28" s="1"/>
  <c r="AL93" i="28"/>
  <c r="AM93" i="28" s="1"/>
  <c r="AN93" i="28" s="1"/>
  <c r="AL149" i="28"/>
  <c r="AM149" i="28" s="1"/>
  <c r="AN149" i="28" s="1"/>
  <c r="AL37" i="28"/>
  <c r="AM37" i="28" s="1"/>
  <c r="AN37" i="28" s="1"/>
  <c r="AL155" i="28"/>
  <c r="AM155" i="28" s="1"/>
  <c r="AN155" i="28" s="1"/>
  <c r="AL142" i="28"/>
  <c r="AM142" i="28" s="1"/>
  <c r="AN142" i="28" s="1"/>
  <c r="AL83" i="28"/>
  <c r="AM83" i="28" s="1"/>
  <c r="AN83" i="28" s="1"/>
  <c r="AL90" i="28"/>
  <c r="AM90" i="28" s="1"/>
  <c r="AN90" i="28" s="1"/>
  <c r="AL76" i="28"/>
  <c r="AM76" i="28" s="1"/>
  <c r="AN76" i="28" s="1"/>
  <c r="AL56" i="28"/>
  <c r="AM56" i="28" s="1"/>
  <c r="AN56" i="28" s="1"/>
  <c r="AL104" i="28"/>
  <c r="AM104" i="28" s="1"/>
  <c r="AN104" i="28" s="1"/>
  <c r="AL102" i="28"/>
  <c r="AM102" i="28" s="1"/>
  <c r="AN102" i="28" s="1"/>
  <c r="AL146" i="28"/>
  <c r="AM146" i="28" s="1"/>
  <c r="AN146" i="28" s="1"/>
  <c r="AL86" i="28"/>
  <c r="AM86" i="28" s="1"/>
  <c r="AN86" i="28" s="1"/>
  <c r="AL88" i="28"/>
  <c r="AM88" i="28" s="1"/>
  <c r="AN88" i="28" s="1"/>
  <c r="AL17" i="28"/>
  <c r="AM17" i="28" s="1"/>
  <c r="AN17" i="28" s="1"/>
  <c r="AL97" i="28"/>
  <c r="AM97" i="28" s="1"/>
  <c r="AN97" i="28" s="1"/>
  <c r="AL92" i="28"/>
  <c r="AM92" i="28" s="1"/>
  <c r="AN92" i="28" s="1"/>
  <c r="AL100" i="28"/>
  <c r="AM100" i="28" s="1"/>
  <c r="AN100" i="28" s="1"/>
  <c r="AL140" i="28"/>
  <c r="AM140" i="28" s="1"/>
  <c r="AN140" i="28" s="1"/>
  <c r="AL159" i="28"/>
  <c r="AM159" i="28" s="1"/>
  <c r="AN159" i="28" s="1"/>
  <c r="AL23" i="28"/>
  <c r="AM23" i="28" s="1"/>
  <c r="AN23" i="28" s="1"/>
  <c r="AL60" i="28"/>
  <c r="AM60" i="28" s="1"/>
  <c r="AN60" i="28" s="1"/>
  <c r="AL67" i="28"/>
  <c r="AM67" i="28" s="1"/>
  <c r="AN67" i="28" s="1"/>
  <c r="AL98" i="28"/>
  <c r="AM98" i="28" s="1"/>
  <c r="AN98" i="28" s="1"/>
  <c r="AL133" i="28"/>
  <c r="AM133" i="28" s="1"/>
  <c r="AN133" i="28" s="1"/>
  <c r="AL24" i="28"/>
  <c r="AM24" i="28" s="1"/>
  <c r="AN24" i="28" s="1"/>
  <c r="AL134" i="28"/>
  <c r="AM134" i="28" s="1"/>
  <c r="AN134" i="28" s="1"/>
  <c r="AL160" i="28"/>
  <c r="AM160" i="28" s="1"/>
  <c r="AN160" i="28" s="1"/>
  <c r="AL57" i="28"/>
  <c r="AM57" i="28" s="1"/>
  <c r="AN57" i="28" s="1"/>
  <c r="AL121" i="28"/>
  <c r="AM121" i="28" s="1"/>
  <c r="AN121" i="28" s="1"/>
  <c r="AL58" i="28"/>
  <c r="AM58" i="28" s="1"/>
  <c r="AN58" i="28" s="1"/>
  <c r="AL154" i="28"/>
  <c r="AM154" i="28" s="1"/>
  <c r="AN154" i="28" s="1"/>
  <c r="AL78" i="28"/>
  <c r="AM78" i="28" s="1"/>
  <c r="AN78" i="28" s="1"/>
  <c r="AL43" i="28"/>
  <c r="AM43" i="28" s="1"/>
  <c r="AN43" i="28" s="1"/>
  <c r="AL36" i="28"/>
  <c r="AM36" i="28" s="1"/>
  <c r="AN36" i="28" s="1"/>
  <c r="AL141" i="28"/>
  <c r="AM141" i="28" s="1"/>
  <c r="AN141" i="28" s="1"/>
  <c r="AL153" i="28"/>
  <c r="AM153" i="28" s="1"/>
  <c r="AN153" i="28" s="1"/>
  <c r="AL113" i="28"/>
  <c r="AM113" i="28" s="1"/>
  <c r="AN113" i="28" s="1"/>
  <c r="AL62" i="28"/>
  <c r="AM62" i="28" s="1"/>
  <c r="AN62" i="28" s="1"/>
  <c r="AL85" i="28"/>
  <c r="AM85" i="28" s="1"/>
  <c r="AN85" i="28" s="1"/>
  <c r="AL139" i="28"/>
  <c r="AM139" i="28" s="1"/>
  <c r="AN139" i="28" s="1"/>
  <c r="AL118" i="28"/>
  <c r="AM118" i="28" s="1"/>
  <c r="AN118" i="28" s="1"/>
  <c r="AL99" i="28"/>
  <c r="AM99" i="28" s="1"/>
  <c r="AN99" i="28" s="1"/>
  <c r="AL151" i="28"/>
  <c r="AM151" i="28" s="1"/>
  <c r="AN151" i="28" s="1"/>
  <c r="AL126" i="28"/>
  <c r="AM126" i="28" s="1"/>
  <c r="AN126" i="28" s="1"/>
  <c r="AL33" i="28"/>
  <c r="AM33" i="28" s="1"/>
  <c r="AN33" i="28" s="1"/>
  <c r="AL18" i="28"/>
  <c r="AM18" i="28" s="1"/>
  <c r="AN18" i="28" s="1"/>
  <c r="AL81" i="28"/>
  <c r="AM81" i="28" s="1"/>
  <c r="AN81" i="28" s="1"/>
  <c r="AL96" i="28"/>
  <c r="AM96" i="28" s="1"/>
  <c r="AN96" i="28" s="1"/>
  <c r="AL119" i="28"/>
  <c r="AM119" i="28" s="1"/>
  <c r="AN119" i="28" s="1"/>
  <c r="AL39" i="28"/>
  <c r="AM39" i="28" s="1"/>
  <c r="AN39" i="28" s="1"/>
  <c r="AL125" i="28"/>
  <c r="AM125" i="28" s="1"/>
  <c r="AN125" i="28" s="1"/>
  <c r="AL48" i="28"/>
  <c r="AM48" i="28" s="1"/>
  <c r="AN48" i="28" s="1"/>
  <c r="AL89" i="28"/>
  <c r="AM89" i="28" s="1"/>
  <c r="AN89" i="28" s="1"/>
  <c r="AL38" i="28"/>
  <c r="AM38" i="28" s="1"/>
  <c r="AN38" i="28" s="1"/>
  <c r="AL123" i="28"/>
  <c r="AM123" i="28" s="1"/>
  <c r="AN123" i="28" s="1"/>
  <c r="AL128" i="28"/>
  <c r="AM128" i="28" s="1"/>
  <c r="AN128" i="28" s="1"/>
  <c r="AL101" i="28"/>
  <c r="AM101" i="28" s="1"/>
  <c r="AN101" i="28" s="1"/>
  <c r="AL144" i="28"/>
  <c r="AM144" i="28" s="1"/>
  <c r="AN144" i="28" s="1"/>
  <c r="AL131" i="28"/>
  <c r="AM131" i="28" s="1"/>
  <c r="AN131" i="28" s="1"/>
  <c r="AL19" i="28"/>
  <c r="AM19" i="28" s="1"/>
  <c r="AN19" i="28" s="1"/>
  <c r="AL25" i="28"/>
  <c r="AM25" i="28" s="1"/>
  <c r="AN25" i="28" s="1"/>
  <c r="AL136" i="28"/>
  <c r="AM136" i="28" s="1"/>
  <c r="AN136" i="28" s="1"/>
  <c r="AL55" i="28"/>
  <c r="AM55" i="28" s="1"/>
  <c r="AN55" i="28" s="1"/>
  <c r="AL138" i="28"/>
  <c r="AM138" i="28" s="1"/>
  <c r="AN138" i="28" s="1"/>
  <c r="AL41" i="28"/>
  <c r="AM41" i="28" s="1"/>
  <c r="AN41" i="28" s="1"/>
  <c r="AL145" i="28"/>
  <c r="AM145" i="28" s="1"/>
  <c r="AN145" i="28" s="1"/>
  <c r="AL46" i="28"/>
  <c r="AM46" i="28" s="1"/>
  <c r="AN46" i="28" s="1"/>
  <c r="AL22" i="28"/>
  <c r="AM22" i="28" s="1"/>
  <c r="AN22" i="28" s="1"/>
  <c r="AL35" i="28"/>
  <c r="AM35" i="28" s="1"/>
  <c r="AN35" i="28" s="1"/>
  <c r="AL29" i="28"/>
  <c r="AM29" i="28" s="1"/>
  <c r="AN29" i="28" s="1"/>
  <c r="AL116" i="28"/>
  <c r="AM116" i="28" s="1"/>
  <c r="AN116" i="28" s="1"/>
  <c r="AL47" i="28"/>
  <c r="AM47" i="28" s="1"/>
  <c r="AN47" i="28" s="1"/>
  <c r="AL73" i="28"/>
  <c r="AM73" i="28" s="1"/>
  <c r="AN73" i="28" s="1"/>
  <c r="AL148" i="28"/>
  <c r="AM148" i="28" s="1"/>
  <c r="AN148" i="28" s="1"/>
  <c r="AL79" i="28"/>
  <c r="AM79" i="28" s="1"/>
  <c r="AN79" i="28" s="1"/>
  <c r="AL115" i="28"/>
  <c r="AM115" i="28" s="1"/>
  <c r="AN115" i="28" s="1"/>
  <c r="AL147" i="28"/>
  <c r="AM147" i="28" s="1"/>
  <c r="AN147" i="28" s="1"/>
  <c r="AL112" i="28"/>
  <c r="AM112" i="28" s="1"/>
  <c r="AN112" i="28" s="1"/>
  <c r="AL27" i="28"/>
  <c r="AM27" i="28" s="1"/>
  <c r="AN27" i="28" s="1"/>
  <c r="AL152" i="28"/>
  <c r="AM152" i="28" s="1"/>
  <c r="AN152" i="28" s="1"/>
  <c r="AL20" i="28"/>
  <c r="AM20" i="28" s="1"/>
  <c r="AN20" i="28" s="1"/>
  <c r="AL80" i="28"/>
  <c r="AM80" i="28" s="1"/>
  <c r="AN80" i="28" s="1"/>
  <c r="AL42" i="28"/>
  <c r="AM42" i="28" s="1"/>
  <c r="AN42" i="28" s="1"/>
  <c r="AL106" i="28"/>
  <c r="AM106" i="28" s="1"/>
  <c r="AN106" i="28" s="1"/>
  <c r="AL28" i="28"/>
  <c r="AM28" i="28" s="1"/>
  <c r="AN28" i="28" s="1"/>
  <c r="AL59" i="28"/>
  <c r="AM59" i="28" s="1"/>
  <c r="AN59" i="28" s="1"/>
  <c r="AL53" i="28"/>
  <c r="AM53" i="28" s="1"/>
  <c r="AN53" i="28" s="1"/>
  <c r="AL87" i="28"/>
  <c r="AM87" i="28" s="1"/>
  <c r="AN87" i="28" s="1"/>
  <c r="AL120" i="28"/>
  <c r="AM120" i="28" s="1"/>
  <c r="AN120" i="28" s="1"/>
  <c r="AL111" i="28"/>
  <c r="AM111" i="28" s="1"/>
  <c r="AN111" i="28" s="1"/>
  <c r="AL107" i="28"/>
  <c r="AM107" i="28" s="1"/>
  <c r="AN107" i="28" s="1"/>
  <c r="AL105" i="28"/>
  <c r="AM105" i="28" s="1"/>
  <c r="AN105" i="28" s="1"/>
  <c r="AO107" i="28" l="1"/>
  <c r="AO27" i="28"/>
  <c r="AO79" i="28"/>
  <c r="AO116" i="28"/>
  <c r="AO46" i="28"/>
  <c r="AO55" i="28"/>
  <c r="AO131" i="28"/>
  <c r="AO123" i="28"/>
  <c r="AO125" i="28"/>
  <c r="AO81" i="28"/>
  <c r="AO151" i="28"/>
  <c r="AO85" i="28"/>
  <c r="AO141" i="28"/>
  <c r="AO154" i="28"/>
  <c r="AO160" i="28"/>
  <c r="AO98" i="28"/>
  <c r="AO159" i="28"/>
  <c r="AO97" i="28"/>
  <c r="AO146" i="28"/>
  <c r="AO76" i="28"/>
  <c r="AO155" i="28"/>
  <c r="AO109" i="28"/>
  <c r="AO150" i="28"/>
  <c r="AO34" i="28"/>
  <c r="AO61" i="28"/>
  <c r="AO143" i="28"/>
  <c r="AO70" i="28"/>
  <c r="AO129" i="28"/>
  <c r="AO135" i="28"/>
  <c r="AO54" i="28"/>
  <c r="AO108" i="28"/>
  <c r="AO82" i="28"/>
  <c r="AO114" i="28"/>
  <c r="AO52" i="28"/>
  <c r="AO59" i="28"/>
  <c r="AO148" i="28"/>
  <c r="AO29" i="28"/>
  <c r="AO145" i="28"/>
  <c r="AO136" i="28"/>
  <c r="AO144" i="28"/>
  <c r="AO38" i="28"/>
  <c r="AO39" i="28"/>
  <c r="AO18" i="28"/>
  <c r="AO99" i="28"/>
  <c r="AO62" i="28"/>
  <c r="AO36" i="28"/>
  <c r="AO58" i="28"/>
  <c r="AO134" i="28"/>
  <c r="AO67" i="28"/>
  <c r="AO140" i="28"/>
  <c r="AO17" i="28"/>
  <c r="AO102" i="28"/>
  <c r="AO90" i="28"/>
  <c r="AO37" i="28"/>
  <c r="AO110" i="28"/>
  <c r="AO66" i="28"/>
  <c r="AO77" i="28"/>
  <c r="AO64" i="28"/>
  <c r="AO16" i="28"/>
  <c r="AO21" i="28"/>
  <c r="AO49" i="28"/>
  <c r="AO69" i="28"/>
  <c r="AO127" i="28"/>
  <c r="AO26" i="28"/>
  <c r="AO137" i="28"/>
  <c r="AO130" i="28"/>
  <c r="AO40" i="28"/>
  <c r="AO53" i="28"/>
  <c r="AO111" i="28"/>
  <c r="AO112" i="28"/>
  <c r="AO120" i="28"/>
  <c r="AO28" i="28"/>
  <c r="AO20" i="28"/>
  <c r="AO147" i="28"/>
  <c r="AO73" i="28"/>
  <c r="AO35" i="28"/>
  <c r="AO41" i="28"/>
  <c r="AO25" i="28"/>
  <c r="AO101" i="28"/>
  <c r="AO89" i="28"/>
  <c r="AO119" i="28"/>
  <c r="AO33" i="28"/>
  <c r="AO118" i="28"/>
  <c r="AO113" i="28"/>
  <c r="AO43" i="28"/>
  <c r="AO121" i="28"/>
  <c r="AO24" i="28"/>
  <c r="AO60" i="28"/>
  <c r="AO100" i="28"/>
  <c r="AO88" i="28"/>
  <c r="AO104" i="28"/>
  <c r="AO83" i="28"/>
  <c r="AO149" i="28"/>
  <c r="AO71" i="28"/>
  <c r="AO103" i="28"/>
  <c r="AO68" i="28"/>
  <c r="AO74" i="28"/>
  <c r="AO45" i="28"/>
  <c r="AO32" i="28"/>
  <c r="AO72" i="28"/>
  <c r="AO63" i="28"/>
  <c r="AO124" i="28"/>
  <c r="AO51" i="28"/>
  <c r="AO31" i="28"/>
  <c r="AO156" i="28"/>
  <c r="AM13" i="28"/>
  <c r="AN15" i="28"/>
  <c r="AO42" i="28"/>
  <c r="AO80" i="28"/>
  <c r="AO105" i="28"/>
  <c r="AO87" i="28"/>
  <c r="AO106" i="28"/>
  <c r="AO152" i="28"/>
  <c r="AO115" i="28"/>
  <c r="AO47" i="28"/>
  <c r="AO22" i="28"/>
  <c r="AO138" i="28"/>
  <c r="AO19" i="28"/>
  <c r="AO128" i="28"/>
  <c r="AO48" i="28"/>
  <c r="AO96" i="28"/>
  <c r="AO126" i="28"/>
  <c r="AO139" i="28"/>
  <c r="AO153" i="28"/>
  <c r="AO78" i="28"/>
  <c r="AO57" i="28"/>
  <c r="AO133" i="28"/>
  <c r="AO23" i="28"/>
  <c r="AO92" i="28"/>
  <c r="AO86" i="28"/>
  <c r="AO56" i="28"/>
  <c r="AO142" i="28"/>
  <c r="AO93" i="28"/>
  <c r="AO50" i="28"/>
  <c r="AO44" i="28"/>
  <c r="AO84" i="28"/>
  <c r="AO117" i="28"/>
  <c r="AO132" i="28"/>
  <c r="AO30" i="28"/>
  <c r="AO122" i="28"/>
  <c r="AO75" i="28"/>
  <c r="AO65" i="28"/>
  <c r="AO95" i="28"/>
  <c r="AO94" i="28"/>
  <c r="AO91" i="28"/>
  <c r="AL13" i="28"/>
  <c r="AN13" i="28" l="1"/>
  <c r="AO15" i="28"/>
  <c r="AO13" i="28" l="1"/>
  <c r="AQ8" i="28"/>
  <c r="AP15" i="28" l="1"/>
  <c r="AQ15" i="28" s="1"/>
  <c r="AP91" i="28"/>
  <c r="AQ91" i="28" s="1"/>
  <c r="AR91" i="28" s="1"/>
  <c r="AP44" i="28"/>
  <c r="AQ44" i="28" s="1"/>
  <c r="AR44" i="28" s="1"/>
  <c r="AP126" i="28"/>
  <c r="AQ126" i="28" s="1"/>
  <c r="AR126" i="28" s="1"/>
  <c r="AP152" i="28"/>
  <c r="AQ152" i="28" s="1"/>
  <c r="AR152" i="28" s="1"/>
  <c r="AP68" i="28"/>
  <c r="AQ68" i="28" s="1"/>
  <c r="AR68" i="28" s="1"/>
  <c r="AP127" i="28"/>
  <c r="AQ127" i="28" s="1"/>
  <c r="AR127" i="28" s="1"/>
  <c r="AP67" i="28"/>
  <c r="AQ67" i="28" s="1"/>
  <c r="AR67" i="28" s="1"/>
  <c r="AP79" i="28"/>
  <c r="AQ79" i="28" s="1"/>
  <c r="AR79" i="28" s="1"/>
  <c r="AP133" i="28"/>
  <c r="AQ133" i="28" s="1"/>
  <c r="AR133" i="28" s="1"/>
  <c r="AP106" i="28"/>
  <c r="AQ106" i="28" s="1"/>
  <c r="AR106" i="28" s="1"/>
  <c r="AP71" i="28"/>
  <c r="AQ71" i="28" s="1"/>
  <c r="AR71" i="28" s="1"/>
  <c r="AP35" i="28"/>
  <c r="AQ35" i="28" s="1"/>
  <c r="AR35" i="28" s="1"/>
  <c r="AP36" i="28"/>
  <c r="AQ36" i="28" s="1"/>
  <c r="AR36" i="28" s="1"/>
  <c r="AP155" i="28"/>
  <c r="AQ155" i="28" s="1"/>
  <c r="AR155" i="28" s="1"/>
  <c r="AP116" i="28"/>
  <c r="AQ116" i="28" s="1"/>
  <c r="AR116" i="28" s="1"/>
  <c r="AP105" i="28"/>
  <c r="AQ105" i="28" s="1"/>
  <c r="AR105" i="28" s="1"/>
  <c r="AP100" i="28"/>
  <c r="AQ100" i="28" s="1"/>
  <c r="AR100" i="28" s="1"/>
  <c r="AP73" i="28"/>
  <c r="AQ73" i="28" s="1"/>
  <c r="AR73" i="28" s="1"/>
  <c r="AP120" i="28"/>
  <c r="AQ120" i="28" s="1"/>
  <c r="AR120" i="28" s="1"/>
  <c r="AP17" i="28"/>
  <c r="AQ17" i="28" s="1"/>
  <c r="AR17" i="28" s="1"/>
  <c r="AP148" i="28"/>
  <c r="AQ148" i="28" s="1"/>
  <c r="AR148" i="28" s="1"/>
  <c r="AP70" i="28"/>
  <c r="AQ70" i="28" s="1"/>
  <c r="AR70" i="28" s="1"/>
  <c r="AP146" i="28"/>
  <c r="AQ146" i="28" s="1"/>
  <c r="AR146" i="28" s="1"/>
  <c r="AP151" i="28"/>
  <c r="AQ151" i="28" s="1"/>
  <c r="AR151" i="28" s="1"/>
  <c r="AP122" i="28"/>
  <c r="AQ122" i="28" s="1"/>
  <c r="AR122" i="28" s="1"/>
  <c r="AP142" i="28"/>
  <c r="AQ142" i="28" s="1"/>
  <c r="AR142" i="28" s="1"/>
  <c r="AP22" i="28"/>
  <c r="AQ22" i="28" s="1"/>
  <c r="AR22" i="28" s="1"/>
  <c r="AP31" i="28"/>
  <c r="AQ31" i="28" s="1"/>
  <c r="AR31" i="28" s="1"/>
  <c r="AP60" i="28"/>
  <c r="AQ60" i="28" s="1"/>
  <c r="AR60" i="28" s="1"/>
  <c r="AP118" i="28"/>
  <c r="AQ118" i="28" s="1"/>
  <c r="AR118" i="28" s="1"/>
  <c r="AP111" i="28"/>
  <c r="AQ111" i="28" s="1"/>
  <c r="AR111" i="28" s="1"/>
  <c r="AP16" i="28"/>
  <c r="AQ16" i="28" s="1"/>
  <c r="AR16" i="28" s="1"/>
  <c r="AP134" i="28"/>
  <c r="AQ134" i="28" s="1"/>
  <c r="AR134" i="28" s="1"/>
  <c r="AP136" i="28"/>
  <c r="AQ136" i="28" s="1"/>
  <c r="AR136" i="28" s="1"/>
  <c r="AP34" i="28"/>
  <c r="AQ34" i="28" s="1"/>
  <c r="AR34" i="28" s="1"/>
  <c r="AP123" i="28"/>
  <c r="AQ123" i="28" s="1"/>
  <c r="AR123" i="28" s="1"/>
  <c r="AP147" i="28"/>
  <c r="AQ147" i="28" s="1"/>
  <c r="AR147" i="28" s="1"/>
  <c r="AP62" i="28"/>
  <c r="AQ62" i="28" s="1"/>
  <c r="AR62" i="28" s="1"/>
  <c r="AP61" i="28"/>
  <c r="AQ61" i="28" s="1"/>
  <c r="AR61" i="28" s="1"/>
  <c r="AP81" i="28"/>
  <c r="AQ81" i="28" s="1"/>
  <c r="AR81" i="28" s="1"/>
  <c r="AP57" i="28"/>
  <c r="AQ57" i="28" s="1"/>
  <c r="AR57" i="28" s="1"/>
  <c r="AP32" i="28"/>
  <c r="AQ32" i="28" s="1"/>
  <c r="AR32" i="28" s="1"/>
  <c r="AP24" i="28"/>
  <c r="AQ24" i="28" s="1"/>
  <c r="AR24" i="28" s="1"/>
  <c r="AP130" i="28"/>
  <c r="AQ130" i="28" s="1"/>
  <c r="AR130" i="28" s="1"/>
  <c r="AP29" i="28"/>
  <c r="AQ29" i="28" s="1"/>
  <c r="AR29" i="28" s="1"/>
  <c r="AP131" i="28"/>
  <c r="AQ131" i="28" s="1"/>
  <c r="AR131" i="28" s="1"/>
  <c r="AP30" i="28"/>
  <c r="AQ30" i="28" s="1"/>
  <c r="AR30" i="28" s="1"/>
  <c r="AP50" i="28"/>
  <c r="AQ50" i="28" s="1"/>
  <c r="AR50" i="28" s="1"/>
  <c r="AP96" i="28"/>
  <c r="AQ96" i="28" s="1"/>
  <c r="AR96" i="28" s="1"/>
  <c r="AP80" i="28"/>
  <c r="AQ80" i="28" s="1"/>
  <c r="AR80" i="28" s="1"/>
  <c r="AP104" i="28"/>
  <c r="AQ104" i="28" s="1"/>
  <c r="AR104" i="28" s="1"/>
  <c r="AP66" i="28"/>
  <c r="AQ66" i="28" s="1"/>
  <c r="AR66" i="28" s="1"/>
  <c r="AP38" i="28"/>
  <c r="AQ38" i="28" s="1"/>
  <c r="AR38" i="28" s="1"/>
  <c r="AP94" i="28"/>
  <c r="AQ94" i="28" s="1"/>
  <c r="AR94" i="28" s="1"/>
  <c r="AP78" i="28"/>
  <c r="AQ78" i="28" s="1"/>
  <c r="AR78" i="28" s="1"/>
  <c r="AP51" i="28"/>
  <c r="AQ51" i="28" s="1"/>
  <c r="AR51" i="28" s="1"/>
  <c r="AP149" i="28"/>
  <c r="AQ149" i="28" s="1"/>
  <c r="AR149" i="28" s="1"/>
  <c r="AP53" i="28"/>
  <c r="AQ53" i="28" s="1"/>
  <c r="AR53" i="28" s="1"/>
  <c r="AP145" i="28"/>
  <c r="AQ145" i="28" s="1"/>
  <c r="AR145" i="28" s="1"/>
  <c r="AP141" i="28"/>
  <c r="AQ141" i="28" s="1"/>
  <c r="AR141" i="28" s="1"/>
  <c r="AP56" i="28"/>
  <c r="AQ56" i="28" s="1"/>
  <c r="AR56" i="28" s="1"/>
  <c r="AP33" i="28"/>
  <c r="AQ33" i="28" s="1"/>
  <c r="AR33" i="28" s="1"/>
  <c r="AP69" i="28"/>
  <c r="AQ69" i="28" s="1"/>
  <c r="AR69" i="28" s="1"/>
  <c r="AP108" i="28"/>
  <c r="AQ108" i="28" s="1"/>
  <c r="AR108" i="28" s="1"/>
  <c r="AP97" i="28"/>
  <c r="AQ97" i="28" s="1"/>
  <c r="AR97" i="28" s="1"/>
  <c r="AP65" i="28"/>
  <c r="AQ65" i="28" s="1"/>
  <c r="AR65" i="28" s="1"/>
  <c r="AP47" i="28"/>
  <c r="AQ47" i="28" s="1"/>
  <c r="AR47" i="28" s="1"/>
  <c r="AP25" i="28"/>
  <c r="AQ25" i="28" s="1"/>
  <c r="AR25" i="28" s="1"/>
  <c r="AP58" i="28"/>
  <c r="AQ58" i="28" s="1"/>
  <c r="AR58" i="28" s="1"/>
  <c r="AP132" i="28"/>
  <c r="AQ132" i="28" s="1"/>
  <c r="AR132" i="28" s="1"/>
  <c r="AP92" i="28"/>
  <c r="AQ92" i="28" s="1"/>
  <c r="AR92" i="28" s="1"/>
  <c r="AP128" i="28"/>
  <c r="AQ128" i="28" s="1"/>
  <c r="AR128" i="28" s="1"/>
  <c r="AP42" i="28"/>
  <c r="AQ42" i="28" s="1"/>
  <c r="AR42" i="28" s="1"/>
  <c r="AP43" i="28"/>
  <c r="AQ43" i="28" s="1"/>
  <c r="AR43" i="28" s="1"/>
  <c r="AP37" i="28"/>
  <c r="AQ37" i="28" s="1"/>
  <c r="AR37" i="28" s="1"/>
  <c r="AP52" i="28"/>
  <c r="AQ52" i="28" s="1"/>
  <c r="AR52" i="28" s="1"/>
  <c r="AP95" i="28"/>
  <c r="AQ95" i="28" s="1"/>
  <c r="AR95" i="28" s="1"/>
  <c r="AP19" i="28"/>
  <c r="AQ19" i="28" s="1"/>
  <c r="AR19" i="28" s="1"/>
  <c r="AP124" i="28"/>
  <c r="AQ124" i="28" s="1"/>
  <c r="AR124" i="28" s="1"/>
  <c r="AP83" i="28"/>
  <c r="AQ83" i="28" s="1"/>
  <c r="AR83" i="28" s="1"/>
  <c r="AP26" i="28"/>
  <c r="AQ26" i="28" s="1"/>
  <c r="AR26" i="28" s="1"/>
  <c r="AP59" i="28"/>
  <c r="AQ59" i="28" s="1"/>
  <c r="AR59" i="28" s="1"/>
  <c r="AP85" i="28"/>
  <c r="AQ85" i="28" s="1"/>
  <c r="AR85" i="28" s="1"/>
  <c r="AP86" i="28"/>
  <c r="AQ86" i="28" s="1"/>
  <c r="AR86" i="28" s="1"/>
  <c r="AP72" i="28"/>
  <c r="AQ72" i="28" s="1"/>
  <c r="AR72" i="28" s="1"/>
  <c r="AP119" i="28"/>
  <c r="AQ119" i="28" s="1"/>
  <c r="AR119" i="28" s="1"/>
  <c r="AP20" i="28"/>
  <c r="AQ20" i="28" s="1"/>
  <c r="AR20" i="28" s="1"/>
  <c r="AP21" i="28"/>
  <c r="AQ21" i="28" s="1"/>
  <c r="AR21" i="28" s="1"/>
  <c r="AP99" i="28"/>
  <c r="AQ99" i="28" s="1"/>
  <c r="AR99" i="28" s="1"/>
  <c r="AP135" i="28"/>
  <c r="AQ135" i="28" s="1"/>
  <c r="AR135" i="28" s="1"/>
  <c r="AP109" i="28"/>
  <c r="AQ109" i="28" s="1"/>
  <c r="AR109" i="28" s="1"/>
  <c r="AP159" i="28"/>
  <c r="AQ159" i="28" s="1"/>
  <c r="AR159" i="28" s="1"/>
  <c r="AP125" i="28"/>
  <c r="AQ125" i="28" s="1"/>
  <c r="AR125" i="28" s="1"/>
  <c r="AP75" i="28"/>
  <c r="AQ75" i="28" s="1"/>
  <c r="AR75" i="28" s="1"/>
  <c r="AP153" i="28"/>
  <c r="AQ153" i="28" s="1"/>
  <c r="AR153" i="28" s="1"/>
  <c r="AP87" i="28"/>
  <c r="AQ87" i="28" s="1"/>
  <c r="AR87" i="28" s="1"/>
  <c r="AP103" i="28"/>
  <c r="AQ103" i="28" s="1"/>
  <c r="AR103" i="28" s="1"/>
  <c r="AP121" i="28"/>
  <c r="AQ121" i="28" s="1"/>
  <c r="AR121" i="28" s="1"/>
  <c r="AP41" i="28"/>
  <c r="AQ41" i="28" s="1"/>
  <c r="AR41" i="28" s="1"/>
  <c r="AP137" i="28"/>
  <c r="AQ137" i="28" s="1"/>
  <c r="AR137" i="28" s="1"/>
  <c r="AP77" i="28"/>
  <c r="AQ77" i="28" s="1"/>
  <c r="AR77" i="28" s="1"/>
  <c r="AP39" i="28"/>
  <c r="AQ39" i="28" s="1"/>
  <c r="AR39" i="28" s="1"/>
  <c r="AP114" i="28"/>
  <c r="AQ114" i="28" s="1"/>
  <c r="AR114" i="28" s="1"/>
  <c r="AP98" i="28"/>
  <c r="AQ98" i="28" s="1"/>
  <c r="AR98" i="28" s="1"/>
  <c r="AP55" i="28"/>
  <c r="AQ55" i="28" s="1"/>
  <c r="AR55" i="28" s="1"/>
  <c r="AP93" i="28"/>
  <c r="AQ93" i="28" s="1"/>
  <c r="AR93" i="28" s="1"/>
  <c r="AP156" i="28"/>
  <c r="AQ156" i="28" s="1"/>
  <c r="AR156" i="28" s="1"/>
  <c r="AP113" i="28"/>
  <c r="AQ113" i="28" s="1"/>
  <c r="AR113" i="28" s="1"/>
  <c r="AP49" i="28"/>
  <c r="AQ49" i="28" s="1"/>
  <c r="AR49" i="28" s="1"/>
  <c r="AP140" i="28"/>
  <c r="AQ140" i="28" s="1"/>
  <c r="AR140" i="28" s="1"/>
  <c r="AP143" i="28"/>
  <c r="AQ143" i="28" s="1"/>
  <c r="AR143" i="28" s="1"/>
  <c r="AP154" i="28"/>
  <c r="AQ154" i="28" s="1"/>
  <c r="AR154" i="28" s="1"/>
  <c r="AP64" i="28"/>
  <c r="AQ64" i="28" s="1"/>
  <c r="AR64" i="28" s="1"/>
  <c r="AP150" i="28"/>
  <c r="AQ150" i="28" s="1"/>
  <c r="AR150" i="28" s="1"/>
  <c r="AP117" i="28"/>
  <c r="AQ117" i="28" s="1"/>
  <c r="AR117" i="28" s="1"/>
  <c r="AP23" i="28"/>
  <c r="AQ23" i="28" s="1"/>
  <c r="AR23" i="28" s="1"/>
  <c r="AP115" i="28"/>
  <c r="AQ115" i="28" s="1"/>
  <c r="AR115" i="28" s="1"/>
  <c r="AP45" i="28"/>
  <c r="AQ45" i="28" s="1"/>
  <c r="AR45" i="28" s="1"/>
  <c r="AP40" i="28"/>
  <c r="AQ40" i="28" s="1"/>
  <c r="AR40" i="28" s="1"/>
  <c r="AP90" i="28"/>
  <c r="AQ90" i="28" s="1"/>
  <c r="AR90" i="28" s="1"/>
  <c r="AP82" i="28"/>
  <c r="AQ82" i="28" s="1"/>
  <c r="AR82" i="28" s="1"/>
  <c r="AP84" i="28"/>
  <c r="AQ84" i="28" s="1"/>
  <c r="AR84" i="28" s="1"/>
  <c r="AP138" i="28"/>
  <c r="AQ138" i="28" s="1"/>
  <c r="AR138" i="28" s="1"/>
  <c r="AP63" i="28"/>
  <c r="AQ63" i="28" s="1"/>
  <c r="AR63" i="28" s="1"/>
  <c r="AP101" i="28"/>
  <c r="AQ101" i="28" s="1"/>
  <c r="AR101" i="28" s="1"/>
  <c r="AP110" i="28"/>
  <c r="AQ110" i="28" s="1"/>
  <c r="AR110" i="28" s="1"/>
  <c r="AP54" i="28"/>
  <c r="AQ54" i="28" s="1"/>
  <c r="AR54" i="28" s="1"/>
  <c r="AP46" i="28"/>
  <c r="AQ46" i="28" s="1"/>
  <c r="AR46" i="28" s="1"/>
  <c r="AP48" i="28"/>
  <c r="AQ48" i="28" s="1"/>
  <c r="AR48" i="28" s="1"/>
  <c r="AP74" i="28"/>
  <c r="AQ74" i="28" s="1"/>
  <c r="AR74" i="28" s="1"/>
  <c r="AP89" i="28"/>
  <c r="AQ89" i="28" s="1"/>
  <c r="AR89" i="28" s="1"/>
  <c r="AP28" i="28"/>
  <c r="AQ28" i="28" s="1"/>
  <c r="AR28" i="28" s="1"/>
  <c r="AP102" i="28"/>
  <c r="AQ102" i="28" s="1"/>
  <c r="AR102" i="28" s="1"/>
  <c r="AP18" i="28"/>
  <c r="AQ18" i="28" s="1"/>
  <c r="AR18" i="28" s="1"/>
  <c r="AP129" i="28"/>
  <c r="AQ129" i="28" s="1"/>
  <c r="AR129" i="28" s="1"/>
  <c r="AP76" i="28"/>
  <c r="AQ76" i="28" s="1"/>
  <c r="AR76" i="28" s="1"/>
  <c r="AP160" i="28"/>
  <c r="AQ160" i="28" s="1"/>
  <c r="AR160" i="28" s="1"/>
  <c r="AP27" i="28"/>
  <c r="AQ27" i="28" s="1"/>
  <c r="AR27" i="28" s="1"/>
  <c r="AP139" i="28"/>
  <c r="AQ139" i="28" s="1"/>
  <c r="AR139" i="28" s="1"/>
  <c r="AP88" i="28"/>
  <c r="AQ88" i="28" s="1"/>
  <c r="AR88" i="28" s="1"/>
  <c r="AP112" i="28"/>
  <c r="AQ112" i="28" s="1"/>
  <c r="AR112" i="28" s="1"/>
  <c r="AP144" i="28"/>
  <c r="AQ144" i="28" s="1"/>
  <c r="AR144" i="28" s="1"/>
  <c r="AP107" i="28"/>
  <c r="AQ107" i="28" s="1"/>
  <c r="AR107" i="28" s="1"/>
  <c r="AS144" i="28" l="1"/>
  <c r="AS18" i="28"/>
  <c r="AS74" i="28"/>
  <c r="AS110" i="28"/>
  <c r="AS84" i="28"/>
  <c r="AS45" i="28"/>
  <c r="AS150" i="28"/>
  <c r="AS140" i="28"/>
  <c r="AS93" i="28"/>
  <c r="AS39" i="28"/>
  <c r="AS121" i="28"/>
  <c r="AS75" i="28"/>
  <c r="AS135" i="28"/>
  <c r="AS119" i="28"/>
  <c r="AS59" i="28"/>
  <c r="AS19" i="28"/>
  <c r="AS43" i="28"/>
  <c r="AS132" i="28"/>
  <c r="AS65" i="28"/>
  <c r="AS33" i="28"/>
  <c r="AS53" i="28"/>
  <c r="AS94" i="28"/>
  <c r="AS80" i="28"/>
  <c r="AS131" i="28"/>
  <c r="AS32" i="28"/>
  <c r="AS62" i="28"/>
  <c r="AS136" i="28"/>
  <c r="AS118" i="28"/>
  <c r="AS142" i="28"/>
  <c r="AS70" i="28"/>
  <c r="AS73" i="28"/>
  <c r="AS155" i="28"/>
  <c r="AS106" i="28"/>
  <c r="AS127" i="28"/>
  <c r="AS44" i="28"/>
  <c r="AS112" i="28"/>
  <c r="AS160" i="28"/>
  <c r="AS102" i="28"/>
  <c r="AS48" i="28"/>
  <c r="AS101" i="28"/>
  <c r="AS82" i="28"/>
  <c r="AS115" i="28"/>
  <c r="AS64" i="28"/>
  <c r="AS49" i="28"/>
  <c r="AS55" i="28"/>
  <c r="AS77" i="28"/>
  <c r="AS103" i="28"/>
  <c r="AS125" i="28"/>
  <c r="AS99" i="28"/>
  <c r="AS72" i="28"/>
  <c r="AS26" i="28"/>
  <c r="AS95" i="28"/>
  <c r="AS42" i="28"/>
  <c r="AS58" i="28"/>
  <c r="AS97" i="28"/>
  <c r="AS56" i="28"/>
  <c r="AS149" i="28"/>
  <c r="AS38" i="28"/>
  <c r="AS96" i="28"/>
  <c r="AS29" i="28"/>
  <c r="AS57" i="28"/>
  <c r="AS147" i="28"/>
  <c r="AS134" i="28"/>
  <c r="AS60" i="28"/>
  <c r="AS122" i="28"/>
  <c r="AS148" i="28"/>
  <c r="AS100" i="28"/>
  <c r="AS36" i="28"/>
  <c r="AS133" i="28"/>
  <c r="AS68" i="28"/>
  <c r="AS91" i="28"/>
  <c r="AS27" i="28"/>
  <c r="AS88" i="28"/>
  <c r="AS76" i="28"/>
  <c r="AS28" i="28"/>
  <c r="AS46" i="28"/>
  <c r="AS63" i="28"/>
  <c r="AS90" i="28"/>
  <c r="AS23" i="28"/>
  <c r="AS154" i="28"/>
  <c r="AS113" i="28"/>
  <c r="AS98" i="28"/>
  <c r="AS137" i="28"/>
  <c r="AS87" i="28"/>
  <c r="AS159" i="28"/>
  <c r="AS21" i="28"/>
  <c r="AS86" i="28"/>
  <c r="AS83" i="28"/>
  <c r="AS52" i="28"/>
  <c r="AS128" i="28"/>
  <c r="AS25" i="28"/>
  <c r="AS108" i="28"/>
  <c r="AS141" i="28"/>
  <c r="AS51" i="28"/>
  <c r="AS66" i="28"/>
  <c r="AS50" i="28"/>
  <c r="AS130" i="28"/>
  <c r="AS81" i="28"/>
  <c r="AS123" i="28"/>
  <c r="AS16" i="28"/>
  <c r="AS31" i="28"/>
  <c r="AS151" i="28"/>
  <c r="AS17" i="28"/>
  <c r="AS105" i="28"/>
  <c r="AS35" i="28"/>
  <c r="AS79" i="28"/>
  <c r="AS152" i="28"/>
  <c r="AQ13" i="28"/>
  <c r="AR15" i="28"/>
  <c r="AS107" i="28"/>
  <c r="AS139" i="28"/>
  <c r="AS129" i="28"/>
  <c r="AS89" i="28"/>
  <c r="AS54" i="28"/>
  <c r="AS138" i="28"/>
  <c r="AS40" i="28"/>
  <c r="AS117" i="28"/>
  <c r="AS143" i="28"/>
  <c r="AS156" i="28"/>
  <c r="AS114" i="28"/>
  <c r="AS41" i="28"/>
  <c r="AS153" i="28"/>
  <c r="AS109" i="28"/>
  <c r="AS20" i="28"/>
  <c r="AS85" i="28"/>
  <c r="AS124" i="28"/>
  <c r="AS37" i="28"/>
  <c r="AS92" i="28"/>
  <c r="AS47" i="28"/>
  <c r="AS69" i="28"/>
  <c r="AS145" i="28"/>
  <c r="AS78" i="28"/>
  <c r="AS104" i="28"/>
  <c r="AS30" i="28"/>
  <c r="AS24" i="28"/>
  <c r="AS61" i="28"/>
  <c r="AS34" i="28"/>
  <c r="AS111" i="28"/>
  <c r="AS22" i="28"/>
  <c r="AS146" i="28"/>
  <c r="AS120" i="28"/>
  <c r="AS116" i="28"/>
  <c r="AS71" i="28"/>
  <c r="AS67" i="28"/>
  <c r="AS126" i="28"/>
  <c r="AP13" i="28"/>
  <c r="AR13" i="28" l="1"/>
  <c r="AU8" i="28" s="1"/>
  <c r="AS15" i="28"/>
  <c r="AS13" i="28" l="1"/>
  <c r="AT15" i="28" s="1"/>
  <c r="AU15" i="28" l="1"/>
  <c r="AT61" i="28"/>
  <c r="AU61" i="28" s="1"/>
  <c r="AT137" i="28"/>
  <c r="AU137" i="28" s="1"/>
  <c r="AT78" i="28"/>
  <c r="AU78" i="28" s="1"/>
  <c r="AT35" i="28"/>
  <c r="AU35" i="28" s="1"/>
  <c r="AT63" i="28"/>
  <c r="AU63" i="28" s="1"/>
  <c r="AT82" i="28"/>
  <c r="AU82" i="28" s="1"/>
  <c r="AT120" i="28"/>
  <c r="AU120" i="28" s="1"/>
  <c r="AT109" i="28"/>
  <c r="AU109" i="28" s="1"/>
  <c r="AT151" i="28"/>
  <c r="AU151" i="28" s="1"/>
  <c r="AT128" i="28"/>
  <c r="AU128" i="28" s="1"/>
  <c r="AT90" i="28"/>
  <c r="AU90" i="28" s="1"/>
  <c r="AT60" i="28"/>
  <c r="AU60" i="28" s="1"/>
  <c r="AT125" i="28"/>
  <c r="AU125" i="28" s="1"/>
  <c r="AT62" i="28"/>
  <c r="AU62" i="28" s="1"/>
  <c r="AT75" i="28"/>
  <c r="AU75" i="28" s="1"/>
  <c r="AT69" i="28"/>
  <c r="AU69" i="28" s="1"/>
  <c r="AT88" i="28"/>
  <c r="AU88" i="28" s="1"/>
  <c r="AT40" i="28"/>
  <c r="AU40" i="28" s="1"/>
  <c r="AT122" i="28"/>
  <c r="AU122" i="28" s="1"/>
  <c r="AT44" i="28"/>
  <c r="AU44" i="28" s="1"/>
  <c r="AT71" i="28"/>
  <c r="AU71" i="28" s="1"/>
  <c r="AT37" i="28"/>
  <c r="AU37" i="28" s="1"/>
  <c r="AT139" i="28"/>
  <c r="AU139" i="28" s="1"/>
  <c r="AT83" i="28"/>
  <c r="AU83" i="28" s="1"/>
  <c r="AT36" i="28"/>
  <c r="AU36" i="28" s="1"/>
  <c r="AT95" i="28"/>
  <c r="AU95" i="28" s="1"/>
  <c r="AT112" i="28"/>
  <c r="AU112" i="28" s="1"/>
  <c r="AT131" i="28"/>
  <c r="AU131" i="28" s="1"/>
  <c r="AT45" i="28"/>
  <c r="AU45" i="28" s="1"/>
  <c r="AT23" i="28"/>
  <c r="AU23" i="28" s="1"/>
  <c r="AT64" i="28"/>
  <c r="AU64" i="28" s="1"/>
  <c r="AT142" i="28"/>
  <c r="AU142" i="28" s="1"/>
  <c r="AT65" i="28"/>
  <c r="AU65" i="28" s="1"/>
  <c r="AT150" i="28"/>
  <c r="AU150" i="28" s="1"/>
  <c r="AT114" i="28"/>
  <c r="AU114" i="28" s="1"/>
  <c r="AT103" i="28"/>
  <c r="AU103" i="28" s="1"/>
  <c r="AT20" i="28"/>
  <c r="AU20" i="28" s="1"/>
  <c r="AT28" i="28"/>
  <c r="AU28" i="28" s="1"/>
  <c r="AT124" i="28"/>
  <c r="AU124" i="28" s="1"/>
  <c r="AT130" i="28"/>
  <c r="AU130" i="28" s="1"/>
  <c r="AT133" i="28"/>
  <c r="AU133" i="28" s="1"/>
  <c r="AT106" i="28"/>
  <c r="AU106" i="28" s="1"/>
  <c r="AT22" i="28"/>
  <c r="AU22" i="28" s="1"/>
  <c r="AT117" i="28"/>
  <c r="AU117" i="28" s="1"/>
  <c r="AT81" i="28"/>
  <c r="AU81" i="28" s="1"/>
  <c r="AT21" i="28"/>
  <c r="AU21" i="28" s="1"/>
  <c r="AT76" i="28"/>
  <c r="AU76" i="28" s="1"/>
  <c r="AT147" i="28"/>
  <c r="AU147" i="28" s="1"/>
  <c r="AT101" i="28"/>
  <c r="AU101" i="28" s="1"/>
  <c r="AT33" i="28"/>
  <c r="AU33" i="28" s="1"/>
  <c r="AT39" i="28"/>
  <c r="AU39" i="28" s="1"/>
  <c r="AT17" i="28"/>
  <c r="AU17" i="28" s="1"/>
  <c r="AT57" i="28"/>
  <c r="AU57" i="28" s="1"/>
  <c r="AT123" i="28"/>
  <c r="AU123" i="28" s="1"/>
  <c r="AT149" i="28"/>
  <c r="AU149" i="28" s="1"/>
  <c r="AT80" i="28"/>
  <c r="AU80" i="28" s="1"/>
  <c r="AT34" i="28"/>
  <c r="AU34" i="28" s="1"/>
  <c r="AT85" i="28"/>
  <c r="AU85" i="28" s="1"/>
  <c r="AT79" i="28"/>
  <c r="AU79" i="28" s="1"/>
  <c r="AT98" i="28"/>
  <c r="AU98" i="28" s="1"/>
  <c r="AT29" i="28"/>
  <c r="AU29" i="28" s="1"/>
  <c r="AT77" i="28"/>
  <c r="AU77" i="28" s="1"/>
  <c r="AT127" i="28"/>
  <c r="AU127" i="28" s="1"/>
  <c r="AT94" i="28"/>
  <c r="AU94" i="28" s="1"/>
  <c r="AT110" i="28"/>
  <c r="AU110" i="28" s="1"/>
  <c r="AT96" i="28"/>
  <c r="AU96" i="28" s="1"/>
  <c r="AT48" i="28"/>
  <c r="AU48" i="28" s="1"/>
  <c r="AT136" i="28"/>
  <c r="AU136" i="28" s="1"/>
  <c r="AT135" i="28"/>
  <c r="AU135" i="28" s="1"/>
  <c r="AT74" i="28"/>
  <c r="AU74" i="28" s="1"/>
  <c r="AT152" i="28"/>
  <c r="AU152" i="28" s="1"/>
  <c r="AT84" i="28"/>
  <c r="AU84" i="28" s="1"/>
  <c r="AT129" i="28"/>
  <c r="AU129" i="28" s="1"/>
  <c r="AT100" i="28"/>
  <c r="AU100" i="28" s="1"/>
  <c r="AT143" i="28"/>
  <c r="AU143" i="28" s="1"/>
  <c r="AT25" i="28"/>
  <c r="AU25" i="28" s="1"/>
  <c r="AT134" i="28"/>
  <c r="AU134" i="28" s="1"/>
  <c r="AT59" i="28"/>
  <c r="AU59" i="28" s="1"/>
  <c r="AT104" i="28"/>
  <c r="AU104" i="28" s="1"/>
  <c r="AT138" i="28"/>
  <c r="AU138" i="28" s="1"/>
  <c r="AT50" i="28"/>
  <c r="AU50" i="28" s="1"/>
  <c r="AT87" i="28"/>
  <c r="AU87" i="28" s="1"/>
  <c r="AT27" i="28"/>
  <c r="AU27" i="28" s="1"/>
  <c r="AT56" i="28"/>
  <c r="AU56" i="28" s="1"/>
  <c r="AT102" i="28"/>
  <c r="AU102" i="28" s="1"/>
  <c r="AT132" i="28"/>
  <c r="AU132" i="28" s="1"/>
  <c r="AT18" i="28"/>
  <c r="AU18" i="28" s="1"/>
  <c r="AT86" i="28"/>
  <c r="AU86" i="28" s="1"/>
  <c r="AT116" i="28"/>
  <c r="AU116" i="28" s="1"/>
  <c r="AT141" i="28"/>
  <c r="AU141" i="28" s="1"/>
  <c r="AT42" i="28"/>
  <c r="AU42" i="28" s="1"/>
  <c r="AT43" i="28"/>
  <c r="AU43" i="28" s="1"/>
  <c r="AT24" i="28"/>
  <c r="AU24" i="28" s="1"/>
  <c r="AT41" i="28"/>
  <c r="AU41" i="28" s="1"/>
  <c r="AT16" i="28"/>
  <c r="AU16" i="28" s="1"/>
  <c r="AT46" i="28"/>
  <c r="AU46" i="28" s="1"/>
  <c r="AT38" i="28"/>
  <c r="AU38" i="28" s="1"/>
  <c r="AT49" i="28"/>
  <c r="AU49" i="28" s="1"/>
  <c r="AT155" i="28"/>
  <c r="AU155" i="28" s="1"/>
  <c r="AT19" i="28"/>
  <c r="AU19" i="28" s="1"/>
  <c r="AT153" i="28"/>
  <c r="AU153" i="28" s="1"/>
  <c r="AT97" i="28"/>
  <c r="AU97" i="28" s="1"/>
  <c r="AT160" i="28"/>
  <c r="AU160" i="28" s="1"/>
  <c r="AT32" i="28"/>
  <c r="AU32" i="28" s="1"/>
  <c r="AT121" i="28"/>
  <c r="AU121" i="28" s="1"/>
  <c r="AT111" i="28"/>
  <c r="AU111" i="28" s="1"/>
  <c r="AT66" i="28"/>
  <c r="AU66" i="28" s="1"/>
  <c r="AT31" i="28"/>
  <c r="AU31" i="28" s="1"/>
  <c r="AT67" i="28"/>
  <c r="AU67" i="28" s="1"/>
  <c r="AT54" i="28"/>
  <c r="AU54" i="28" s="1"/>
  <c r="AT159" i="28"/>
  <c r="AU159" i="28" s="1"/>
  <c r="AT26" i="28"/>
  <c r="AU26" i="28" s="1"/>
  <c r="AT144" i="28"/>
  <c r="AU144" i="28" s="1"/>
  <c r="AT47" i="28"/>
  <c r="AU47" i="28" s="1"/>
  <c r="AT89" i="28"/>
  <c r="AU89" i="28" s="1"/>
  <c r="AT105" i="28"/>
  <c r="AU105" i="28" s="1"/>
  <c r="AT108" i="28"/>
  <c r="AU108" i="28" s="1"/>
  <c r="AT154" i="28"/>
  <c r="AU154" i="28" s="1"/>
  <c r="AT148" i="28"/>
  <c r="AU148" i="28" s="1"/>
  <c r="AT72" i="28"/>
  <c r="AU72" i="28" s="1"/>
  <c r="AT70" i="28"/>
  <c r="AU70" i="28" s="1"/>
  <c r="AT119" i="28"/>
  <c r="AU119" i="28" s="1"/>
  <c r="AT146" i="28"/>
  <c r="AU146" i="28" s="1"/>
  <c r="AT113" i="28"/>
  <c r="AU113" i="28" s="1"/>
  <c r="AT30" i="28"/>
  <c r="AU30" i="28" s="1"/>
  <c r="AT52" i="28"/>
  <c r="AU52" i="28" s="1"/>
  <c r="AT55" i="28"/>
  <c r="AU55" i="28" s="1"/>
  <c r="AT126" i="28"/>
  <c r="AU126" i="28" s="1"/>
  <c r="AT145" i="28"/>
  <c r="AU145" i="28" s="1"/>
  <c r="AT156" i="28"/>
  <c r="AU156" i="28" s="1"/>
  <c r="AT51" i="28"/>
  <c r="AU51" i="28" s="1"/>
  <c r="AT68" i="28"/>
  <c r="AU68" i="28" s="1"/>
  <c r="AT58" i="28"/>
  <c r="AU58" i="28" s="1"/>
  <c r="AT115" i="28"/>
  <c r="AU115" i="28" s="1"/>
  <c r="AT118" i="28"/>
  <c r="AU118" i="28" s="1"/>
  <c r="AT140" i="28"/>
  <c r="AU140" i="28" s="1"/>
  <c r="AT107" i="28"/>
  <c r="AU107" i="28" s="1"/>
  <c r="AT99" i="28"/>
  <c r="AU99" i="28" s="1"/>
  <c r="AT73" i="28"/>
  <c r="AU73" i="28" s="1"/>
  <c r="AT53" i="28"/>
  <c r="AU53" i="28" s="1"/>
  <c r="AT93" i="28"/>
  <c r="AU93" i="28" s="1"/>
  <c r="AT92" i="28"/>
  <c r="AU92" i="28" s="1"/>
  <c r="AT91" i="28"/>
  <c r="AU91" i="28" s="1"/>
  <c r="AX99" i="28" l="1"/>
  <c r="AV99" i="28"/>
  <c r="AV156" i="28"/>
  <c r="AX156" i="28"/>
  <c r="AV52" i="28"/>
  <c r="AX52" i="28"/>
  <c r="AX119" i="28"/>
  <c r="AV119" i="28"/>
  <c r="AV154" i="28"/>
  <c r="AX154" i="28"/>
  <c r="AV47" i="28"/>
  <c r="AX47" i="28"/>
  <c r="AX54" i="28"/>
  <c r="AV54" i="28"/>
  <c r="AV111" i="28"/>
  <c r="AX111" i="28"/>
  <c r="AV97" i="28"/>
  <c r="AX97" i="28"/>
  <c r="AX49" i="28"/>
  <c r="K52" i="1" s="1"/>
  <c r="AV49" i="28"/>
  <c r="AX41" i="28"/>
  <c r="K40" i="1" s="1"/>
  <c r="AV41" i="28"/>
  <c r="AX141" i="28"/>
  <c r="K136" i="1" s="1"/>
  <c r="AV141" i="28"/>
  <c r="AX132" i="28"/>
  <c r="K124" i="1" s="1"/>
  <c r="AV132" i="28"/>
  <c r="AX87" i="28"/>
  <c r="K88" i="1" s="1"/>
  <c r="AV87" i="28"/>
  <c r="AX59" i="28"/>
  <c r="K68" i="1" s="1"/>
  <c r="AV59" i="28"/>
  <c r="AX100" i="28"/>
  <c r="AV100" i="28"/>
  <c r="AX74" i="28"/>
  <c r="AV74" i="28"/>
  <c r="AX96" i="28"/>
  <c r="K100" i="1" s="1"/>
  <c r="AV96" i="28"/>
  <c r="AX77" i="28"/>
  <c r="AV77" i="28"/>
  <c r="AV85" i="28"/>
  <c r="AX85" i="28"/>
  <c r="K84" i="1" s="1"/>
  <c r="AX123" i="28"/>
  <c r="AV123" i="28"/>
  <c r="AV33" i="28"/>
  <c r="AX33" i="28"/>
  <c r="K28" i="1" s="1"/>
  <c r="AV21" i="28"/>
  <c r="AX21" i="28"/>
  <c r="AX106" i="28"/>
  <c r="AV106" i="28"/>
  <c r="AV28" i="28"/>
  <c r="AX28" i="28"/>
  <c r="K24" i="1" s="1"/>
  <c r="AV150" i="28"/>
  <c r="AX150" i="28"/>
  <c r="AV23" i="28"/>
  <c r="AX23" i="28"/>
  <c r="AX95" i="28"/>
  <c r="K96" i="1" s="1"/>
  <c r="AV95" i="28"/>
  <c r="AV37" i="28"/>
  <c r="AX37" i="28"/>
  <c r="K36" i="1" s="1"/>
  <c r="AV40" i="28"/>
  <c r="AX40" i="28"/>
  <c r="AV62" i="28"/>
  <c r="AX62" i="28"/>
  <c r="AX128" i="28"/>
  <c r="AV128" i="28"/>
  <c r="AV82" i="28"/>
  <c r="AX82" i="28"/>
  <c r="AV137" i="28"/>
  <c r="AX137" i="28"/>
  <c r="AV107" i="28"/>
  <c r="AX107" i="28"/>
  <c r="AX30" i="28"/>
  <c r="AV30" i="28"/>
  <c r="AX70" i="28"/>
  <c r="AV70" i="28"/>
  <c r="AV108" i="28"/>
  <c r="AX108" i="28"/>
  <c r="K112" i="1" s="1"/>
  <c r="AX144" i="28"/>
  <c r="AV144" i="28"/>
  <c r="AX67" i="28"/>
  <c r="AV67" i="28"/>
  <c r="AV121" i="28"/>
  <c r="AX121" i="28"/>
  <c r="AX153" i="28"/>
  <c r="AV153" i="28"/>
  <c r="AX38" i="28"/>
  <c r="AV38" i="28"/>
  <c r="AV24" i="28"/>
  <c r="AX24" i="28"/>
  <c r="AX116" i="28"/>
  <c r="AV116" i="28"/>
  <c r="AX102" i="28"/>
  <c r="K104" i="1" s="1"/>
  <c r="AV102" i="28"/>
  <c r="AX50" i="28"/>
  <c r="AV50" i="28"/>
  <c r="AV134" i="28"/>
  <c r="AX134" i="28"/>
  <c r="AV129" i="28"/>
  <c r="AX129" i="28"/>
  <c r="AX135" i="28"/>
  <c r="AV135" i="28"/>
  <c r="AX110" i="28"/>
  <c r="AV110" i="28"/>
  <c r="AV29" i="28"/>
  <c r="AX29" i="28"/>
  <c r="AX34" i="28"/>
  <c r="AV34" i="28"/>
  <c r="AX57" i="28"/>
  <c r="AV57" i="28"/>
  <c r="AX101" i="28"/>
  <c r="AV101" i="28"/>
  <c r="AV81" i="28"/>
  <c r="AX81" i="28"/>
  <c r="K80" i="1" s="1"/>
  <c r="AV133" i="28"/>
  <c r="AX133" i="28"/>
  <c r="K128" i="1" s="1"/>
  <c r="AX20" i="28"/>
  <c r="K16" i="1" s="1"/>
  <c r="AV20" i="28"/>
  <c r="AV65" i="28"/>
  <c r="AX65" i="28"/>
  <c r="AX45" i="28"/>
  <c r="AV45" i="28"/>
  <c r="AV36" i="28"/>
  <c r="AX36" i="28"/>
  <c r="AV71" i="28"/>
  <c r="AX71" i="28"/>
  <c r="AX88" i="28"/>
  <c r="AV88" i="28"/>
  <c r="AV125" i="28"/>
  <c r="AX125" i="28"/>
  <c r="AV151" i="28"/>
  <c r="AX151" i="28"/>
  <c r="K144" i="1" s="1"/>
  <c r="AX63" i="28"/>
  <c r="AV63" i="28"/>
  <c r="AV61" i="28"/>
  <c r="AX61" i="28"/>
  <c r="AX92" i="28"/>
  <c r="AV92" i="28"/>
  <c r="AV93" i="28"/>
  <c r="AX93" i="28"/>
  <c r="AX145" i="28"/>
  <c r="AV145" i="28"/>
  <c r="AX53" i="28"/>
  <c r="K56" i="1" s="1"/>
  <c r="AV53" i="28"/>
  <c r="AX140" i="28"/>
  <c r="AV140" i="28"/>
  <c r="AV68" i="28"/>
  <c r="AX68" i="28"/>
  <c r="K72" i="1" s="1"/>
  <c r="AV126" i="28"/>
  <c r="AX126" i="28"/>
  <c r="AV113" i="28"/>
  <c r="AX113" i="28"/>
  <c r="K116" i="1" s="1"/>
  <c r="AV72" i="28"/>
  <c r="AX72" i="28"/>
  <c r="AX105" i="28"/>
  <c r="K108" i="1" s="1"/>
  <c r="AV105" i="28"/>
  <c r="AX26" i="28"/>
  <c r="AV26" i="28"/>
  <c r="AX31" i="28"/>
  <c r="AV31" i="28"/>
  <c r="AV32" i="28"/>
  <c r="AX32" i="28"/>
  <c r="AV19" i="28"/>
  <c r="AX19" i="28"/>
  <c r="AX46" i="28"/>
  <c r="AV46" i="28"/>
  <c r="AV43" i="28"/>
  <c r="AX43" i="28"/>
  <c r="AV86" i="28"/>
  <c r="AX86" i="28"/>
  <c r="AV56" i="28"/>
  <c r="AX56" i="28"/>
  <c r="AX138" i="28"/>
  <c r="AV138" i="28"/>
  <c r="AX25" i="28"/>
  <c r="AV25" i="28"/>
  <c r="AX84" i="28"/>
  <c r="AV84" i="28"/>
  <c r="AX136" i="28"/>
  <c r="AV136" i="28"/>
  <c r="AV94" i="28"/>
  <c r="AX94" i="28"/>
  <c r="AV98" i="28"/>
  <c r="AX98" i="28"/>
  <c r="AX80" i="28"/>
  <c r="K76" i="1" s="1"/>
  <c r="AV80" i="28"/>
  <c r="AX17" i="28"/>
  <c r="K8" i="1" s="1"/>
  <c r="AV17" i="28"/>
  <c r="AV147" i="28"/>
  <c r="AX147" i="28"/>
  <c r="AV117" i="28"/>
  <c r="AX117" i="28"/>
  <c r="AV130" i="28"/>
  <c r="AX130" i="28"/>
  <c r="AV103" i="28"/>
  <c r="AX103" i="28"/>
  <c r="AV142" i="28"/>
  <c r="AX142" i="28"/>
  <c r="AX131" i="28"/>
  <c r="AV131" i="28"/>
  <c r="AX83" i="28"/>
  <c r="AV83" i="28"/>
  <c r="AV44" i="28"/>
  <c r="AX44" i="28"/>
  <c r="K44" i="1" s="1"/>
  <c r="AX69" i="28"/>
  <c r="AV69" i="28"/>
  <c r="AX60" i="28"/>
  <c r="AV60" i="28"/>
  <c r="AX109" i="28"/>
  <c r="AV109" i="28"/>
  <c r="AX35" i="28"/>
  <c r="K32" i="1" s="1"/>
  <c r="AV35" i="28"/>
  <c r="AU13" i="28"/>
  <c r="AV15" i="28"/>
  <c r="AX15" i="28"/>
  <c r="K4" i="1" s="1"/>
  <c r="AX115" i="28"/>
  <c r="AV115" i="28"/>
  <c r="AX58" i="28"/>
  <c r="K64" i="1" s="1"/>
  <c r="AV58" i="28"/>
  <c r="AX91" i="28"/>
  <c r="K92" i="1" s="1"/>
  <c r="AV91" i="28"/>
  <c r="AX73" i="28"/>
  <c r="AV73" i="28"/>
  <c r="AV118" i="28"/>
  <c r="AX118" i="28"/>
  <c r="AV51" i="28"/>
  <c r="AX51" i="28"/>
  <c r="AW5" i="28"/>
  <c r="AV55" i="28"/>
  <c r="AX55" i="28"/>
  <c r="K60" i="1" s="1"/>
  <c r="AV146" i="28"/>
  <c r="AX146" i="28"/>
  <c r="K140" i="1" s="1"/>
  <c r="AX148" i="28"/>
  <c r="AV148" i="28"/>
  <c r="AV89" i="28"/>
  <c r="AX89" i="28"/>
  <c r="AV159" i="28"/>
  <c r="BA159" i="28"/>
  <c r="BB159" i="28" s="1"/>
  <c r="AV66" i="28"/>
  <c r="AX66" i="28"/>
  <c r="AX160" i="28"/>
  <c r="AZ160" i="28" s="1"/>
  <c r="BA160" i="28" s="1"/>
  <c r="BB160" i="28" s="1"/>
  <c r="AV160" i="28"/>
  <c r="AV155" i="28"/>
  <c r="AX155" i="28"/>
  <c r="AX16" i="28"/>
  <c r="AV16" i="28"/>
  <c r="AX42" i="28"/>
  <c r="AV42" i="28"/>
  <c r="AV18" i="28"/>
  <c r="AX18" i="28"/>
  <c r="AV27" i="28"/>
  <c r="AX27" i="28"/>
  <c r="AV104" i="28"/>
  <c r="AX104" i="28"/>
  <c r="AV143" i="28"/>
  <c r="AX143" i="28"/>
  <c r="AX152" i="28"/>
  <c r="AV152" i="28"/>
  <c r="AV48" i="28"/>
  <c r="AX48" i="28"/>
  <c r="K48" i="1" s="1"/>
  <c r="AX127" i="28"/>
  <c r="AV127" i="28"/>
  <c r="AX79" i="28"/>
  <c r="AV79" i="28"/>
  <c r="AX149" i="28"/>
  <c r="AV149" i="28"/>
  <c r="AV39" i="28"/>
  <c r="AX39" i="28"/>
  <c r="AV76" i="28"/>
  <c r="AX76" i="28"/>
  <c r="AX22" i="28"/>
  <c r="AV22" i="28"/>
  <c r="AX124" i="28"/>
  <c r="K120" i="1" s="1"/>
  <c r="AV124" i="28"/>
  <c r="AV114" i="28"/>
  <c r="AX114" i="28"/>
  <c r="AX64" i="28"/>
  <c r="AV64" i="28"/>
  <c r="AV112" i="28"/>
  <c r="AX112" i="28"/>
  <c r="AV139" i="28"/>
  <c r="AX139" i="28"/>
  <c r="K132" i="1" s="1"/>
  <c r="AV122" i="28"/>
  <c r="AX122" i="28"/>
  <c r="AV75" i="28"/>
  <c r="AX75" i="28"/>
  <c r="AV90" i="28"/>
  <c r="AX90" i="28"/>
  <c r="AX120" i="28"/>
  <c r="AV120" i="28"/>
  <c r="AX78" i="28"/>
  <c r="AV78" i="28"/>
  <c r="AT13" i="28"/>
  <c r="K20" i="1" l="1"/>
  <c r="K12" i="1"/>
  <c r="AZ75" i="28"/>
  <c r="BA75" i="28" s="1"/>
  <c r="BD75" i="28"/>
  <c r="BH75" i="28"/>
  <c r="BF75" i="28"/>
  <c r="BJ75" i="28"/>
  <c r="AZ76" i="28"/>
  <c r="BA76" i="28" s="1"/>
  <c r="BD76" i="28"/>
  <c r="BH76" i="28"/>
  <c r="BF76" i="28"/>
  <c r="BJ76" i="28"/>
  <c r="AZ48" i="28"/>
  <c r="BA48" i="28" s="1"/>
  <c r="BD48" i="28"/>
  <c r="BH48" i="28"/>
  <c r="BF48" i="28"/>
  <c r="BJ48" i="28"/>
  <c r="BF152" i="28"/>
  <c r="BJ152" i="28"/>
  <c r="AZ152" i="28"/>
  <c r="BA152" i="28" s="1"/>
  <c r="BD152" i="28"/>
  <c r="BH152" i="28"/>
  <c r="AZ104" i="28"/>
  <c r="BA104" i="28" s="1"/>
  <c r="BD104" i="28"/>
  <c r="BJ104" i="28"/>
  <c r="BF104" i="28"/>
  <c r="BH104" i="28"/>
  <c r="AZ146" i="28"/>
  <c r="BA146" i="28" s="1"/>
  <c r="BD146" i="28"/>
  <c r="BH146" i="28"/>
  <c r="BF146" i="28"/>
  <c r="BJ146" i="28"/>
  <c r="AZ58" i="28"/>
  <c r="BA58" i="28" s="1"/>
  <c r="BH58" i="28"/>
  <c r="BD58" i="28"/>
  <c r="BF58" i="28"/>
  <c r="BJ58" i="28"/>
  <c r="BF115" i="28"/>
  <c r="BJ115" i="28"/>
  <c r="AZ115" i="28"/>
  <c r="BA115" i="28" s="1"/>
  <c r="BD115" i="28"/>
  <c r="BH115" i="28"/>
  <c r="BF60" i="28"/>
  <c r="BJ60" i="28"/>
  <c r="BH60" i="28"/>
  <c r="AZ60" i="28"/>
  <c r="BA60" i="28" s="1"/>
  <c r="BD60" i="28"/>
  <c r="BF69" i="28"/>
  <c r="BJ69" i="28"/>
  <c r="AZ69" i="28"/>
  <c r="BA69" i="28" s="1"/>
  <c r="BH69" i="28"/>
  <c r="BD69" i="28"/>
  <c r="AZ130" i="28"/>
  <c r="BA130" i="28" s="1"/>
  <c r="BD130" i="28"/>
  <c r="BH130" i="28"/>
  <c r="BJ130" i="28"/>
  <c r="BF130" i="28"/>
  <c r="AZ32" i="28"/>
  <c r="BA32" i="28" s="1"/>
  <c r="BF32" i="28"/>
  <c r="BJ32" i="28"/>
  <c r="BH32" i="28"/>
  <c r="BD32" i="28"/>
  <c r="BF31" i="28"/>
  <c r="BJ31" i="28"/>
  <c r="AZ31" i="28"/>
  <c r="BA31" i="28" s="1"/>
  <c r="BD31" i="28"/>
  <c r="BH31" i="28"/>
  <c r="AZ72" i="28"/>
  <c r="BA72" i="28" s="1"/>
  <c r="BD72" i="28"/>
  <c r="BH72" i="28"/>
  <c r="BF72" i="28"/>
  <c r="BJ72" i="28"/>
  <c r="AZ63" i="28"/>
  <c r="BA63" i="28" s="1"/>
  <c r="BH63" i="28"/>
  <c r="BD63" i="28"/>
  <c r="BF63" i="28"/>
  <c r="BJ63" i="28"/>
  <c r="AZ125" i="28"/>
  <c r="BA125" i="28" s="1"/>
  <c r="BD125" i="28"/>
  <c r="BH125" i="28"/>
  <c r="BF125" i="28"/>
  <c r="BJ125" i="28"/>
  <c r="BH88" i="28"/>
  <c r="AZ88" i="28"/>
  <c r="BA88" i="28" s="1"/>
  <c r="BF88" i="28"/>
  <c r="BD88" i="28"/>
  <c r="BJ88" i="28"/>
  <c r="AZ20" i="28"/>
  <c r="BA20" i="28" s="1"/>
  <c r="BD20" i="28"/>
  <c r="BH20" i="28"/>
  <c r="BJ20" i="28"/>
  <c r="BF20" i="28"/>
  <c r="AZ81" i="28"/>
  <c r="BA81" i="28" s="1"/>
  <c r="BJ81" i="28"/>
  <c r="BF81" i="28"/>
  <c r="BD81" i="28"/>
  <c r="BH81" i="28"/>
  <c r="BD57" i="28"/>
  <c r="AZ57" i="28"/>
  <c r="BA57" i="28" s="1"/>
  <c r="BH57" i="28"/>
  <c r="BJ57" i="28"/>
  <c r="BF57" i="28"/>
  <c r="AZ29" i="28"/>
  <c r="BA29" i="28" s="1"/>
  <c r="BD29" i="28"/>
  <c r="BF29" i="28"/>
  <c r="BJ29" i="28"/>
  <c r="BH29" i="28"/>
  <c r="AZ110" i="28"/>
  <c r="BA110" i="28" s="1"/>
  <c r="BH110" i="28"/>
  <c r="BJ110" i="28"/>
  <c r="BF110" i="28"/>
  <c r="BD110" i="28"/>
  <c r="BF135" i="28"/>
  <c r="BJ135" i="28"/>
  <c r="AZ135" i="28"/>
  <c r="BA135" i="28" s="1"/>
  <c r="BH135" i="28"/>
  <c r="BD135" i="28"/>
  <c r="AZ134" i="28"/>
  <c r="BA134" i="28" s="1"/>
  <c r="BD134" i="28"/>
  <c r="BH134" i="28"/>
  <c r="BJ134" i="28"/>
  <c r="BF134" i="28"/>
  <c r="BF50" i="28"/>
  <c r="BJ50" i="28"/>
  <c r="AZ50" i="28"/>
  <c r="BA50" i="28" s="1"/>
  <c r="BH50" i="28"/>
  <c r="BD50" i="28"/>
  <c r="AZ24" i="28"/>
  <c r="BA24" i="28" s="1"/>
  <c r="BD24" i="28"/>
  <c r="BH24" i="28"/>
  <c r="BJ24" i="28"/>
  <c r="BF24" i="28"/>
  <c r="AZ85" i="28"/>
  <c r="BA85" i="28" s="1"/>
  <c r="BF85" i="28"/>
  <c r="BJ85" i="28"/>
  <c r="BD85" i="28"/>
  <c r="BH85" i="28"/>
  <c r="AZ87" i="28"/>
  <c r="BA87" i="28" s="1"/>
  <c r="BH87" i="28"/>
  <c r="BD87" i="28"/>
  <c r="BF87" i="28"/>
  <c r="BJ87" i="28"/>
  <c r="BH49" i="28"/>
  <c r="BD49" i="28"/>
  <c r="AZ49" i="28"/>
  <c r="BA49" i="28" s="1"/>
  <c r="BJ49" i="28"/>
  <c r="BF49" i="28"/>
  <c r="AZ111" i="28"/>
  <c r="BA111" i="28" s="1"/>
  <c r="BJ111" i="28"/>
  <c r="BF111" i="28"/>
  <c r="BD111" i="28"/>
  <c r="BH111" i="28"/>
  <c r="AZ54" i="28"/>
  <c r="BA54" i="28" s="1"/>
  <c r="BH54" i="28"/>
  <c r="BJ54" i="28"/>
  <c r="BD54" i="28"/>
  <c r="BF54" i="28"/>
  <c r="BF78" i="28"/>
  <c r="BJ78" i="28"/>
  <c r="AZ78" i="28"/>
  <c r="BA78" i="28" s="1"/>
  <c r="BD78" i="28"/>
  <c r="BH78" i="28"/>
  <c r="AZ90" i="28"/>
  <c r="BA90" i="28" s="1"/>
  <c r="BJ90" i="28"/>
  <c r="BD90" i="28"/>
  <c r="BH90" i="28"/>
  <c r="BF90" i="28"/>
  <c r="BF64" i="28"/>
  <c r="BJ64" i="28"/>
  <c r="BD64" i="28"/>
  <c r="AZ64" i="28"/>
  <c r="BA64" i="28" s="1"/>
  <c r="BH64" i="28"/>
  <c r="AZ143" i="28"/>
  <c r="BA143" i="28" s="1"/>
  <c r="BF143" i="28"/>
  <c r="BJ143" i="28"/>
  <c r="BD143" i="28"/>
  <c r="BH143" i="28"/>
  <c r="AV13" i="28"/>
  <c r="AZ66" i="28"/>
  <c r="BA66" i="28" s="1"/>
  <c r="BD66" i="28"/>
  <c r="BH66" i="28"/>
  <c r="BF66" i="28"/>
  <c r="BJ66" i="28"/>
  <c r="AZ15" i="28"/>
  <c r="BD15" i="28"/>
  <c r="BH15" i="28"/>
  <c r="BJ15" i="28"/>
  <c r="BF15" i="28"/>
  <c r="AZ44" i="28"/>
  <c r="BA44" i="28" s="1"/>
  <c r="BJ44" i="28"/>
  <c r="BD44" i="28"/>
  <c r="BH44" i="28"/>
  <c r="BF44" i="28"/>
  <c r="BF131" i="28"/>
  <c r="BJ131" i="28"/>
  <c r="AZ131" i="28"/>
  <c r="BA131" i="28" s="1"/>
  <c r="BD131" i="28"/>
  <c r="BH131" i="28"/>
  <c r="AZ103" i="28"/>
  <c r="BA103" i="28" s="1"/>
  <c r="BJ103" i="28"/>
  <c r="BF103" i="28"/>
  <c r="BH103" i="28"/>
  <c r="BD103" i="28"/>
  <c r="AZ80" i="28"/>
  <c r="BA80" i="28" s="1"/>
  <c r="BJ80" i="28"/>
  <c r="BH80" i="28"/>
  <c r="BF80" i="28"/>
  <c r="BD80" i="28"/>
  <c r="AZ84" i="28"/>
  <c r="BA84" i="28" s="1"/>
  <c r="BF84" i="28"/>
  <c r="BD84" i="28"/>
  <c r="BH84" i="28"/>
  <c r="BJ84" i="28"/>
  <c r="AZ25" i="28"/>
  <c r="BA25" i="28" s="1"/>
  <c r="BD25" i="28"/>
  <c r="BH25" i="28"/>
  <c r="BJ25" i="28"/>
  <c r="BF25" i="28"/>
  <c r="AZ86" i="28"/>
  <c r="BA86" i="28" s="1"/>
  <c r="BF86" i="28"/>
  <c r="BH86" i="28"/>
  <c r="BJ86" i="28"/>
  <c r="BD86" i="28"/>
  <c r="AZ19" i="28"/>
  <c r="BA19" i="28" s="1"/>
  <c r="BD19" i="28"/>
  <c r="BH19" i="28"/>
  <c r="BF19" i="28"/>
  <c r="BJ19" i="28"/>
  <c r="AZ68" i="28"/>
  <c r="BA68" i="28" s="1"/>
  <c r="BD68" i="28"/>
  <c r="BH68" i="28"/>
  <c r="BF68" i="28"/>
  <c r="BJ68" i="28"/>
  <c r="BH53" i="28"/>
  <c r="BD53" i="28"/>
  <c r="AZ53" i="28"/>
  <c r="BA53" i="28" s="1"/>
  <c r="BF53" i="28"/>
  <c r="BJ53" i="28"/>
  <c r="AZ93" i="28"/>
  <c r="BA93" i="28" s="1"/>
  <c r="BD93" i="28"/>
  <c r="BH93" i="28"/>
  <c r="BJ93" i="28"/>
  <c r="BF93" i="28"/>
  <c r="AZ92" i="28"/>
  <c r="BA92" i="28" s="1"/>
  <c r="BD92" i="28"/>
  <c r="BH92" i="28"/>
  <c r="BJ92" i="28"/>
  <c r="BF92" i="28"/>
  <c r="AZ151" i="28"/>
  <c r="BA151" i="28" s="1"/>
  <c r="BH151" i="28"/>
  <c r="BF151" i="28"/>
  <c r="BD151" i="28"/>
  <c r="BJ151" i="28"/>
  <c r="AZ36" i="28"/>
  <c r="BA36" i="28" s="1"/>
  <c r="BF36" i="28"/>
  <c r="BJ36" i="28"/>
  <c r="BD36" i="28"/>
  <c r="BH36" i="28"/>
  <c r="AZ133" i="28"/>
  <c r="BA133" i="28" s="1"/>
  <c r="BD133" i="28"/>
  <c r="BH133" i="28"/>
  <c r="BF133" i="28"/>
  <c r="BJ133" i="28"/>
  <c r="AZ101" i="28"/>
  <c r="BA101" i="28" s="1"/>
  <c r="BH101" i="28"/>
  <c r="BD101" i="28"/>
  <c r="BF101" i="28"/>
  <c r="BJ101" i="28"/>
  <c r="AZ129" i="28"/>
  <c r="BA129" i="28" s="1"/>
  <c r="BD129" i="28"/>
  <c r="BH129" i="28"/>
  <c r="BJ129" i="28"/>
  <c r="BF129" i="28"/>
  <c r="BH38" i="28"/>
  <c r="BD38" i="28"/>
  <c r="AZ38" i="28"/>
  <c r="BA38" i="28" s="1"/>
  <c r="BJ38" i="28"/>
  <c r="BF38" i="28"/>
  <c r="AZ121" i="28"/>
  <c r="BA121" i="28" s="1"/>
  <c r="BD121" i="28"/>
  <c r="BH121" i="28"/>
  <c r="BJ121" i="28"/>
  <c r="BF121" i="28"/>
  <c r="BF144" i="28"/>
  <c r="BJ144" i="28"/>
  <c r="AZ144" i="28"/>
  <c r="BA144" i="28" s="1"/>
  <c r="BH144" i="28"/>
  <c r="BD144" i="28"/>
  <c r="BF128" i="28"/>
  <c r="BJ128" i="28"/>
  <c r="AZ128" i="28"/>
  <c r="BA128" i="28" s="1"/>
  <c r="BD128" i="28"/>
  <c r="BH128" i="28"/>
  <c r="AZ37" i="28"/>
  <c r="BA37" i="28" s="1"/>
  <c r="BD37" i="28"/>
  <c r="BH37" i="28"/>
  <c r="BF37" i="28"/>
  <c r="BJ37" i="28"/>
  <c r="AZ106" i="28"/>
  <c r="BA106" i="28" s="1"/>
  <c r="BH106" i="28"/>
  <c r="BD106" i="28"/>
  <c r="BF106" i="28"/>
  <c r="BJ106" i="28"/>
  <c r="BF77" i="28"/>
  <c r="BJ77" i="28"/>
  <c r="AZ77" i="28"/>
  <c r="BA77" i="28" s="1"/>
  <c r="BD77" i="28"/>
  <c r="BH77" i="28"/>
  <c r="AZ100" i="28"/>
  <c r="BA100" i="28" s="1"/>
  <c r="BF100" i="28"/>
  <c r="BH100" i="28"/>
  <c r="BJ100" i="28"/>
  <c r="BD100" i="28"/>
  <c r="BD59" i="28"/>
  <c r="AZ59" i="28"/>
  <c r="BA59" i="28" s="1"/>
  <c r="BH59" i="28"/>
  <c r="BF59" i="28"/>
  <c r="BJ59" i="28"/>
  <c r="AZ141" i="28"/>
  <c r="BA141" i="28" s="1"/>
  <c r="BD141" i="28"/>
  <c r="BH141" i="28"/>
  <c r="BJ141" i="28"/>
  <c r="BF141" i="28"/>
  <c r="BH41" i="28"/>
  <c r="AZ41" i="28"/>
  <c r="BA41" i="28" s="1"/>
  <c r="BD41" i="28"/>
  <c r="BJ41" i="28"/>
  <c r="BF41" i="28"/>
  <c r="AZ97" i="28"/>
  <c r="BA97" i="28" s="1"/>
  <c r="BD97" i="28"/>
  <c r="BH97" i="28"/>
  <c r="BF97" i="28"/>
  <c r="BJ97" i="28"/>
  <c r="BH154" i="28"/>
  <c r="BD154" i="28"/>
  <c r="AZ154" i="28"/>
  <c r="BA154" i="28" s="1"/>
  <c r="BJ154" i="28"/>
  <c r="BF154" i="28"/>
  <c r="AZ139" i="28"/>
  <c r="BA139" i="28" s="1"/>
  <c r="BF139" i="28"/>
  <c r="BJ139" i="28"/>
  <c r="BH139" i="28"/>
  <c r="BD139" i="28"/>
  <c r="AZ112" i="28"/>
  <c r="BA112" i="28" s="1"/>
  <c r="BH112" i="28"/>
  <c r="BJ112" i="28"/>
  <c r="BF112" i="28"/>
  <c r="BD112" i="28"/>
  <c r="BF22" i="28"/>
  <c r="BJ22" i="28"/>
  <c r="AZ22" i="28"/>
  <c r="BA22" i="28" s="1"/>
  <c r="BD22" i="28"/>
  <c r="BH22" i="28"/>
  <c r="BF127" i="28"/>
  <c r="BJ127" i="28"/>
  <c r="AZ127" i="28"/>
  <c r="BA127" i="28" s="1"/>
  <c r="BD127" i="28"/>
  <c r="BH127" i="28"/>
  <c r="AZ18" i="28"/>
  <c r="BA18" i="28" s="1"/>
  <c r="BH18" i="28"/>
  <c r="BD18" i="28"/>
  <c r="BJ18" i="28"/>
  <c r="BF18" i="28"/>
  <c r="AZ42" i="28"/>
  <c r="BA42" i="28" s="1"/>
  <c r="BH42" i="28"/>
  <c r="BD42" i="28"/>
  <c r="BJ42" i="28"/>
  <c r="BF42" i="28"/>
  <c r="BF16" i="28"/>
  <c r="BJ16" i="28"/>
  <c r="AZ16" i="28"/>
  <c r="BA16" i="28" s="1"/>
  <c r="BD16" i="28"/>
  <c r="BH16" i="28"/>
  <c r="AZ89" i="28"/>
  <c r="BA89" i="28" s="1"/>
  <c r="BJ89" i="28"/>
  <c r="BF89" i="28"/>
  <c r="BD89" i="28"/>
  <c r="BH89" i="28"/>
  <c r="AW7" i="28"/>
  <c r="BE163" i="28" s="1"/>
  <c r="AZ118" i="28"/>
  <c r="BA118" i="28" s="1"/>
  <c r="BD118" i="28"/>
  <c r="BH118" i="28"/>
  <c r="BJ118" i="28"/>
  <c r="BF118" i="28"/>
  <c r="BF91" i="28"/>
  <c r="BJ91" i="28"/>
  <c r="AZ91" i="28"/>
  <c r="BA91" i="28" s="1"/>
  <c r="BH91" i="28"/>
  <c r="BD91" i="28"/>
  <c r="BF35" i="28"/>
  <c r="BJ35" i="28"/>
  <c r="AZ35" i="28"/>
  <c r="BA35" i="28" s="1"/>
  <c r="BD35" i="28"/>
  <c r="BH35" i="28"/>
  <c r="BH109" i="28"/>
  <c r="BD109" i="28"/>
  <c r="AZ109" i="28"/>
  <c r="BA109" i="28" s="1"/>
  <c r="BJ109" i="28"/>
  <c r="BF109" i="28"/>
  <c r="BD83" i="28"/>
  <c r="AZ83" i="28"/>
  <c r="BA83" i="28" s="1"/>
  <c r="BH83" i="28"/>
  <c r="BF83" i="28"/>
  <c r="BJ83" i="28"/>
  <c r="AZ142" i="28"/>
  <c r="BA142" i="28" s="1"/>
  <c r="BD142" i="28"/>
  <c r="BH142" i="28"/>
  <c r="BJ142" i="28"/>
  <c r="BF142" i="28"/>
  <c r="AZ147" i="28"/>
  <c r="BA147" i="28" s="1"/>
  <c r="BF147" i="28"/>
  <c r="BJ147" i="28"/>
  <c r="BD147" i="28"/>
  <c r="BH147" i="28"/>
  <c r="BF17" i="28"/>
  <c r="BJ17" i="28"/>
  <c r="AZ17" i="28"/>
  <c r="BA17" i="28" s="1"/>
  <c r="BD17" i="28"/>
  <c r="BH17" i="28"/>
  <c r="AZ94" i="28"/>
  <c r="BA94" i="28" s="1"/>
  <c r="BF94" i="28"/>
  <c r="BJ94" i="28"/>
  <c r="BH94" i="28"/>
  <c r="BD94" i="28"/>
  <c r="BF136" i="28"/>
  <c r="BJ136" i="28"/>
  <c r="AZ136" i="28"/>
  <c r="BA136" i="28" s="1"/>
  <c r="BD136" i="28"/>
  <c r="BH136" i="28"/>
  <c r="AZ56" i="28"/>
  <c r="BA56" i="28" s="1"/>
  <c r="BH56" i="28"/>
  <c r="BF56" i="28"/>
  <c r="BJ56" i="28"/>
  <c r="BD56" i="28"/>
  <c r="AZ126" i="28"/>
  <c r="BA126" i="28" s="1"/>
  <c r="BD126" i="28"/>
  <c r="BH126" i="28"/>
  <c r="BJ126" i="28"/>
  <c r="BF126" i="28"/>
  <c r="BF140" i="28"/>
  <c r="BJ140" i="28"/>
  <c r="AZ140" i="28"/>
  <c r="BA140" i="28" s="1"/>
  <c r="BH140" i="28"/>
  <c r="BD140" i="28"/>
  <c r="AZ71" i="28"/>
  <c r="BA71" i="28" s="1"/>
  <c r="BD71" i="28"/>
  <c r="BH71" i="28"/>
  <c r="BJ71" i="28"/>
  <c r="BF71" i="28"/>
  <c r="BH45" i="28"/>
  <c r="BD45" i="28"/>
  <c r="AZ45" i="28"/>
  <c r="BA45" i="28" s="1"/>
  <c r="BF45" i="28"/>
  <c r="BJ45" i="28"/>
  <c r="BF116" i="28"/>
  <c r="BJ116" i="28"/>
  <c r="AZ116" i="28"/>
  <c r="BA116" i="28" s="1"/>
  <c r="BD116" i="28"/>
  <c r="BH116" i="28"/>
  <c r="BH67" i="28"/>
  <c r="AZ67" i="28"/>
  <c r="BA67" i="28" s="1"/>
  <c r="BD67" i="28"/>
  <c r="BF67" i="28"/>
  <c r="BJ67" i="28"/>
  <c r="AZ108" i="28"/>
  <c r="BA108" i="28" s="1"/>
  <c r="BJ108" i="28"/>
  <c r="BF108" i="28"/>
  <c r="BD108" i="28"/>
  <c r="BH108" i="28"/>
  <c r="BF70" i="28"/>
  <c r="BJ70" i="28"/>
  <c r="AZ70" i="28"/>
  <c r="BA70" i="28" s="1"/>
  <c r="BD70" i="28"/>
  <c r="BH70" i="28"/>
  <c r="AZ30" i="28"/>
  <c r="BA30" i="28" s="1"/>
  <c r="BD30" i="28"/>
  <c r="BH30" i="28"/>
  <c r="BJ30" i="28"/>
  <c r="BF30" i="28"/>
  <c r="AZ137" i="28"/>
  <c r="BA137" i="28" s="1"/>
  <c r="BD137" i="28"/>
  <c r="BH137" i="28"/>
  <c r="BJ137" i="28"/>
  <c r="BF137" i="28"/>
  <c r="AZ82" i="28"/>
  <c r="BA82" i="28" s="1"/>
  <c r="BD82" i="28"/>
  <c r="BH82" i="28"/>
  <c r="BJ82" i="28"/>
  <c r="BF82" i="28"/>
  <c r="AZ40" i="28"/>
  <c r="BA40" i="28" s="1"/>
  <c r="BJ40" i="28"/>
  <c r="BH40" i="28"/>
  <c r="BF40" i="28"/>
  <c r="BD40" i="28"/>
  <c r="BF95" i="28"/>
  <c r="BJ95" i="28"/>
  <c r="AZ95" i="28"/>
  <c r="BA95" i="28" s="1"/>
  <c r="BD95" i="28"/>
  <c r="BH95" i="28"/>
  <c r="AZ150" i="28"/>
  <c r="BA150" i="28" s="1"/>
  <c r="BD150" i="28"/>
  <c r="BH150" i="28"/>
  <c r="BJ150" i="28"/>
  <c r="BF150" i="28"/>
  <c r="AZ28" i="28"/>
  <c r="BA28" i="28" s="1"/>
  <c r="BD28" i="28"/>
  <c r="BH28" i="28"/>
  <c r="BJ28" i="28"/>
  <c r="BF28" i="28"/>
  <c r="AZ33" i="28"/>
  <c r="BA33" i="28" s="1"/>
  <c r="BD33" i="28"/>
  <c r="BH33" i="28"/>
  <c r="BF33" i="28"/>
  <c r="BJ33" i="28"/>
  <c r="BF74" i="28"/>
  <c r="BJ74" i="28"/>
  <c r="AZ74" i="28"/>
  <c r="BA74" i="28" s="1"/>
  <c r="BD74" i="28"/>
  <c r="BH74" i="28"/>
  <c r="BF132" i="28"/>
  <c r="BJ132" i="28"/>
  <c r="AZ132" i="28"/>
  <c r="BA132" i="28" s="1"/>
  <c r="BD132" i="28"/>
  <c r="BH132" i="28"/>
  <c r="AZ47" i="28"/>
  <c r="BA47" i="28" s="1"/>
  <c r="BJ47" i="28"/>
  <c r="BF47" i="28"/>
  <c r="BH47" i="28"/>
  <c r="BD47" i="28"/>
  <c r="BF119" i="28"/>
  <c r="BJ119" i="28"/>
  <c r="AZ119" i="28"/>
  <c r="BA119" i="28" s="1"/>
  <c r="BH119" i="28"/>
  <c r="BD119" i="28"/>
  <c r="BF120" i="28"/>
  <c r="BJ120" i="28"/>
  <c r="AZ120" i="28"/>
  <c r="BA120" i="28" s="1"/>
  <c r="BD120" i="28"/>
  <c r="BH120" i="28"/>
  <c r="AZ122" i="28"/>
  <c r="BA122" i="28" s="1"/>
  <c r="BD122" i="28"/>
  <c r="BH122" i="28"/>
  <c r="BJ122" i="28"/>
  <c r="BF122" i="28"/>
  <c r="AZ114" i="28"/>
  <c r="BA114" i="28" s="1"/>
  <c r="BD114" i="28"/>
  <c r="BH114" i="28"/>
  <c r="BJ114" i="28"/>
  <c r="BF114" i="28"/>
  <c r="BF124" i="28"/>
  <c r="BJ124" i="28"/>
  <c r="AZ124" i="28"/>
  <c r="BA124" i="28" s="1"/>
  <c r="BH124" i="28"/>
  <c r="BD124" i="28"/>
  <c r="AZ39" i="28"/>
  <c r="BA39" i="28" s="1"/>
  <c r="BJ39" i="28"/>
  <c r="BF39" i="28"/>
  <c r="BD39" i="28"/>
  <c r="BH39" i="28"/>
  <c r="AZ149" i="28"/>
  <c r="BA149" i="28" s="1"/>
  <c r="BD149" i="28"/>
  <c r="BH149" i="28"/>
  <c r="BF149" i="28"/>
  <c r="BJ149" i="28"/>
  <c r="BH79" i="28"/>
  <c r="BD79" i="28"/>
  <c r="AZ79" i="28"/>
  <c r="BA79" i="28" s="1"/>
  <c r="BJ79" i="28"/>
  <c r="BF79" i="28"/>
  <c r="AZ27" i="28"/>
  <c r="BA27" i="28" s="1"/>
  <c r="BF27" i="28"/>
  <c r="BJ27" i="28"/>
  <c r="BH27" i="28"/>
  <c r="BD27" i="28"/>
  <c r="AZ155" i="28"/>
  <c r="BA155" i="28" s="1"/>
  <c r="BD155" i="28"/>
  <c r="BH155" i="28"/>
  <c r="BJ155" i="28"/>
  <c r="BF155" i="28"/>
  <c r="BF148" i="28"/>
  <c r="BJ148" i="28"/>
  <c r="AZ148" i="28"/>
  <c r="BA148" i="28" s="1"/>
  <c r="BD148" i="28"/>
  <c r="BH148" i="28"/>
  <c r="AZ55" i="28"/>
  <c r="BA55" i="28" s="1"/>
  <c r="BJ55" i="28"/>
  <c r="BF55" i="28"/>
  <c r="BH55" i="28"/>
  <c r="BD55" i="28"/>
  <c r="AZ51" i="28"/>
  <c r="BA51" i="28" s="1"/>
  <c r="BJ51" i="28"/>
  <c r="BF51" i="28"/>
  <c r="BD51" i="28"/>
  <c r="BH51" i="28"/>
  <c r="BF73" i="28"/>
  <c r="BJ73" i="28"/>
  <c r="AZ73" i="28"/>
  <c r="BA73" i="28" s="1"/>
  <c r="BD73" i="28"/>
  <c r="BH73" i="28"/>
  <c r="AZ117" i="28"/>
  <c r="BA117" i="28" s="1"/>
  <c r="BD117" i="28"/>
  <c r="BH117" i="28"/>
  <c r="BF117" i="28"/>
  <c r="BJ117" i="28"/>
  <c r="AZ98" i="28"/>
  <c r="BA98" i="28" s="1"/>
  <c r="BF98" i="28"/>
  <c r="BD98" i="28"/>
  <c r="BH98" i="28"/>
  <c r="BJ98" i="28"/>
  <c r="AZ138" i="28"/>
  <c r="BA138" i="28" s="1"/>
  <c r="BJ138" i="28"/>
  <c r="BF138" i="28"/>
  <c r="BH138" i="28"/>
  <c r="BD138" i="28"/>
  <c r="AZ43" i="28"/>
  <c r="BA43" i="28" s="1"/>
  <c r="BJ43" i="28"/>
  <c r="BF43" i="28"/>
  <c r="BH43" i="28"/>
  <c r="BD43" i="28"/>
  <c r="BF46" i="28"/>
  <c r="BJ46" i="28"/>
  <c r="AZ46" i="28"/>
  <c r="BA46" i="28" s="1"/>
  <c r="BD46" i="28"/>
  <c r="BH46" i="28"/>
  <c r="BF26" i="28"/>
  <c r="BJ26" i="28"/>
  <c r="AZ26" i="28"/>
  <c r="BA26" i="28" s="1"/>
  <c r="BD26" i="28"/>
  <c r="BH26" i="28"/>
  <c r="BH105" i="28"/>
  <c r="BD105" i="28"/>
  <c r="AZ105" i="28"/>
  <c r="BA105" i="28" s="1"/>
  <c r="BJ105" i="28"/>
  <c r="BF105" i="28"/>
  <c r="AZ113" i="28"/>
  <c r="BA113" i="28" s="1"/>
  <c r="BD113" i="28"/>
  <c r="BH113" i="28"/>
  <c r="BJ113" i="28"/>
  <c r="BF113" i="28"/>
  <c r="AZ145" i="28"/>
  <c r="BA145" i="28" s="1"/>
  <c r="BD145" i="28"/>
  <c r="BH145" i="28"/>
  <c r="BJ145" i="28"/>
  <c r="BF145" i="28"/>
  <c r="AZ61" i="28"/>
  <c r="BA61" i="28" s="1"/>
  <c r="BJ61" i="28"/>
  <c r="BF61" i="28"/>
  <c r="BD61" i="28"/>
  <c r="BH61" i="28"/>
  <c r="AZ65" i="28"/>
  <c r="BA65" i="28" s="1"/>
  <c r="BJ65" i="28"/>
  <c r="BF65" i="28"/>
  <c r="BD65" i="28"/>
  <c r="BH65" i="28"/>
  <c r="AZ34" i="28"/>
  <c r="BA34" i="28" s="1"/>
  <c r="BD34" i="28"/>
  <c r="BH34" i="28"/>
  <c r="BJ34" i="28"/>
  <c r="BF34" i="28"/>
  <c r="AZ102" i="28"/>
  <c r="BA102" i="28" s="1"/>
  <c r="BF102" i="28"/>
  <c r="BH102" i="28"/>
  <c r="BD102" i="28"/>
  <c r="BJ102" i="28"/>
  <c r="AZ153" i="28"/>
  <c r="BA153" i="28" s="1"/>
  <c r="BH153" i="28"/>
  <c r="BD153" i="28"/>
  <c r="BJ153" i="28"/>
  <c r="BF153" i="28"/>
  <c r="AZ107" i="28"/>
  <c r="BA107" i="28" s="1"/>
  <c r="BJ107" i="28"/>
  <c r="BF107" i="28"/>
  <c r="BH107" i="28"/>
  <c r="BD107" i="28"/>
  <c r="AZ62" i="28"/>
  <c r="BA62" i="28" s="1"/>
  <c r="BD62" i="28"/>
  <c r="BH62" i="28"/>
  <c r="BJ62" i="28"/>
  <c r="BF62" i="28"/>
  <c r="AZ23" i="28"/>
  <c r="BA23" i="28" s="1"/>
  <c r="BF23" i="28"/>
  <c r="BJ23" i="28"/>
  <c r="BH23" i="28"/>
  <c r="BD23" i="28"/>
  <c r="AZ21" i="28"/>
  <c r="BA21" i="28" s="1"/>
  <c r="BF21" i="28"/>
  <c r="BJ21" i="28"/>
  <c r="BD21" i="28"/>
  <c r="BH21" i="28"/>
  <c r="BF123" i="28"/>
  <c r="BJ123" i="28"/>
  <c r="AZ123" i="28"/>
  <c r="BA123" i="28" s="1"/>
  <c r="BH123" i="28"/>
  <c r="BD123" i="28"/>
  <c r="AZ96" i="28"/>
  <c r="BA96" i="28" s="1"/>
  <c r="BH96" i="28"/>
  <c r="BD96" i="28"/>
  <c r="BJ96" i="28"/>
  <c r="BF96" i="28"/>
  <c r="AZ52" i="28"/>
  <c r="BA52" i="28" s="1"/>
  <c r="BJ52" i="28"/>
  <c r="BD52" i="28"/>
  <c r="BH52" i="28"/>
  <c r="BF52" i="28"/>
  <c r="AZ156" i="28"/>
  <c r="BA156" i="28" s="1"/>
  <c r="BF156" i="28"/>
  <c r="BJ156" i="28"/>
  <c r="BD156" i="28"/>
  <c r="BH156" i="28"/>
  <c r="BF99" i="28"/>
  <c r="BJ99" i="28"/>
  <c r="AZ99" i="28"/>
  <c r="BA99" i="28" s="1"/>
  <c r="BD99" i="28"/>
  <c r="BH99" i="28"/>
  <c r="BK138" i="28" l="1"/>
  <c r="BK73" i="28"/>
  <c r="BK27" i="28"/>
  <c r="BK79" i="28"/>
  <c r="BB79" i="28" s="1"/>
  <c r="BK39" i="28"/>
  <c r="BK124" i="28"/>
  <c r="BK120" i="28"/>
  <c r="BK123" i="28"/>
  <c r="BK119" i="28"/>
  <c r="BK31" i="28"/>
  <c r="BK156" i="28"/>
  <c r="BB156" i="28" s="1"/>
  <c r="BB123" i="28"/>
  <c r="BK21" i="28"/>
  <c r="BK23" i="28"/>
  <c r="BK62" i="28"/>
  <c r="BB119" i="28"/>
  <c r="BK30" i="28"/>
  <c r="BK108" i="28"/>
  <c r="BK140" i="28"/>
  <c r="BB140" i="28" s="1"/>
  <c r="BK126" i="28"/>
  <c r="BK136" i="28"/>
  <c r="BK94" i="28"/>
  <c r="BK127" i="28"/>
  <c r="BB127" i="28" s="1"/>
  <c r="BK36" i="28"/>
  <c r="BB36" i="28" s="1"/>
  <c r="BK19" i="28"/>
  <c r="BK131" i="28"/>
  <c r="BB131" i="28" s="1"/>
  <c r="BK90" i="28"/>
  <c r="BB90" i="28" s="1"/>
  <c r="BK78" i="28"/>
  <c r="BK24" i="28"/>
  <c r="BK20" i="28"/>
  <c r="BK72" i="28"/>
  <c r="BB72" i="28" s="1"/>
  <c r="BB31" i="28"/>
  <c r="BK115" i="28"/>
  <c r="BK152" i="28"/>
  <c r="BB152" i="28" s="1"/>
  <c r="BK45" i="28"/>
  <c r="BB45" i="28" s="1"/>
  <c r="AW6" i="28"/>
  <c r="BB55" i="28" s="1"/>
  <c r="H60" i="1" s="1"/>
  <c r="I62" i="1" s="1"/>
  <c r="BK16" i="28"/>
  <c r="BB16" i="28" s="1"/>
  <c r="BF3" i="28" s="1"/>
  <c r="BK22" i="28"/>
  <c r="BK112" i="28"/>
  <c r="BB112" i="28" s="1"/>
  <c r="BK141" i="28"/>
  <c r="BK128" i="28"/>
  <c r="BK144" i="28"/>
  <c r="BK121" i="28"/>
  <c r="BB121" i="28" s="1"/>
  <c r="BK80" i="28"/>
  <c r="BB80" i="28" s="1"/>
  <c r="H76" i="1" s="1"/>
  <c r="BK49" i="28"/>
  <c r="BB49" i="28" s="1"/>
  <c r="H52" i="1" s="1"/>
  <c r="BK110" i="28"/>
  <c r="BK52" i="28"/>
  <c r="BB52" i="28" s="1"/>
  <c r="BK107" i="28"/>
  <c r="BB107" i="28" s="1"/>
  <c r="BK99" i="28"/>
  <c r="BK96" i="28"/>
  <c r="BB21" i="28"/>
  <c r="H20" i="1" s="1"/>
  <c r="BK65" i="28"/>
  <c r="BB65" i="28" s="1"/>
  <c r="BK145" i="28"/>
  <c r="BK117" i="28"/>
  <c r="BB73" i="28"/>
  <c r="BK51" i="28"/>
  <c r="BB51" i="28" s="1"/>
  <c r="BK55" i="28"/>
  <c r="BK149" i="28"/>
  <c r="BB149" i="28" s="1"/>
  <c r="BK122" i="28"/>
  <c r="BB122" i="28" s="1"/>
  <c r="BB120" i="28"/>
  <c r="BK47" i="28"/>
  <c r="BB47" i="28" s="1"/>
  <c r="BK150" i="28"/>
  <c r="BK137" i="28"/>
  <c r="BB137" i="28" s="1"/>
  <c r="BK70" i="28"/>
  <c r="BB108" i="28"/>
  <c r="H112" i="1" s="1"/>
  <c r="BK147" i="28"/>
  <c r="BK35" i="28"/>
  <c r="BB35" i="28" s="1"/>
  <c r="H32" i="1" s="1"/>
  <c r="BK91" i="28"/>
  <c r="BB91" i="28" s="1"/>
  <c r="H92" i="1" s="1"/>
  <c r="BK118" i="28"/>
  <c r="BK42" i="28"/>
  <c r="BK97" i="28"/>
  <c r="BB97" i="28" s="1"/>
  <c r="BK41" i="28"/>
  <c r="BB41" i="28" s="1"/>
  <c r="H40" i="1" s="1"/>
  <c r="BK59" i="28"/>
  <c r="BB59" i="28" s="1"/>
  <c r="H68" i="1" s="1"/>
  <c r="BB144" i="28"/>
  <c r="BK129" i="28"/>
  <c r="BB129" i="28" s="1"/>
  <c r="BK101" i="28"/>
  <c r="BK68" i="28"/>
  <c r="BH157" i="28"/>
  <c r="BH163" i="28" s="1"/>
  <c r="BK64" i="28"/>
  <c r="BB64" i="28" s="1"/>
  <c r="BK57" i="28"/>
  <c r="BK88" i="28"/>
  <c r="BB88" i="28" s="1"/>
  <c r="BK32" i="28"/>
  <c r="BB32" i="28" s="1"/>
  <c r="BK130" i="28"/>
  <c r="BB130" i="28" s="1"/>
  <c r="BK48" i="28"/>
  <c r="BB48" i="28" s="1"/>
  <c r="H48" i="1" s="1"/>
  <c r="BB23" i="28"/>
  <c r="BF4" i="28" s="1"/>
  <c r="BK34" i="28"/>
  <c r="BB34" i="28" s="1"/>
  <c r="BK61" i="28"/>
  <c r="BB61" i="28" s="1"/>
  <c r="BB145" i="28"/>
  <c r="BK113" i="28"/>
  <c r="BK26" i="28"/>
  <c r="BB26" i="28" s="1"/>
  <c r="BB117" i="28"/>
  <c r="BK155" i="28"/>
  <c r="BB155" i="28" s="1"/>
  <c r="BB124" i="28"/>
  <c r="H120" i="1" s="1"/>
  <c r="BB150" i="28"/>
  <c r="BB70" i="28"/>
  <c r="BB94" i="28"/>
  <c r="BK83" i="28"/>
  <c r="BB83" i="28" s="1"/>
  <c r="BK109" i="28"/>
  <c r="BB109" i="28" s="1"/>
  <c r="BB118" i="28"/>
  <c r="BK89" i="28"/>
  <c r="BB89" i="28" s="1"/>
  <c r="BK18" i="28"/>
  <c r="BK100" i="28"/>
  <c r="BB100" i="28" s="1"/>
  <c r="BK106" i="28"/>
  <c r="BK92" i="28"/>
  <c r="BB92" i="28" s="1"/>
  <c r="BB68" i="28"/>
  <c r="H72" i="1" s="1"/>
  <c r="BK15" i="28"/>
  <c r="BD157" i="28"/>
  <c r="BK135" i="28"/>
  <c r="BB135" i="28" s="1"/>
  <c r="BK146" i="28"/>
  <c r="BB146" i="28" s="1"/>
  <c r="H140" i="1" s="1"/>
  <c r="BK76" i="28"/>
  <c r="BB76" i="28" s="1"/>
  <c r="BB96" i="28"/>
  <c r="BB62" i="28"/>
  <c r="BK153" i="28"/>
  <c r="BB153" i="28" s="1"/>
  <c r="BK102" i="28"/>
  <c r="BB102" i="28" s="1"/>
  <c r="H104" i="1" s="1"/>
  <c r="BB113" i="28"/>
  <c r="H116" i="1" s="1"/>
  <c r="BK105" i="28"/>
  <c r="BB105" i="28" s="1"/>
  <c r="H108" i="1" s="1"/>
  <c r="BK46" i="28"/>
  <c r="BK43" i="28"/>
  <c r="BB43" i="28" s="1"/>
  <c r="BK98" i="28"/>
  <c r="BB98" i="28" s="1"/>
  <c r="BK148" i="28"/>
  <c r="BB39" i="28"/>
  <c r="BK132" i="28"/>
  <c r="BB132" i="28" s="1"/>
  <c r="H124" i="1" s="1"/>
  <c r="BK33" i="28"/>
  <c r="BB30" i="28"/>
  <c r="BB126" i="28"/>
  <c r="BB136" i="28"/>
  <c r="BB42" i="28"/>
  <c r="BF2" i="28" s="1"/>
  <c r="BB101" i="28"/>
  <c r="BK133" i="28"/>
  <c r="BB133" i="28" s="1"/>
  <c r="H128" i="1" s="1"/>
  <c r="BK151" i="28"/>
  <c r="BB151" i="28" s="1"/>
  <c r="H144" i="1" s="1"/>
  <c r="BK93" i="28"/>
  <c r="BB93" i="28" s="1"/>
  <c r="BB19" i="28"/>
  <c r="H12" i="1" s="1"/>
  <c r="BF157" i="28"/>
  <c r="BH165" i="28" s="1"/>
  <c r="AZ13" i="28"/>
  <c r="AZ163" i="28"/>
  <c r="BB164" i="28" s="1"/>
  <c r="BA15" i="28"/>
  <c r="BK66" i="28"/>
  <c r="BK143" i="28"/>
  <c r="BB143" i="28" s="1"/>
  <c r="BB78" i="28"/>
  <c r="BK54" i="28"/>
  <c r="BB54" i="28" s="1"/>
  <c r="BK87" i="28"/>
  <c r="BB87" i="28" s="1"/>
  <c r="H88" i="1" s="1"/>
  <c r="BK85" i="28"/>
  <c r="BB85" i="28" s="1"/>
  <c r="H84" i="1" s="1"/>
  <c r="BB24" i="28"/>
  <c r="BB110" i="28"/>
  <c r="BK29" i="28"/>
  <c r="BK81" i="28"/>
  <c r="BB81" i="28" s="1"/>
  <c r="H80" i="1" s="1"/>
  <c r="BB20" i="28"/>
  <c r="H16" i="1" s="1"/>
  <c r="BK69" i="28"/>
  <c r="BB69" i="28" s="1"/>
  <c r="BB115" i="28"/>
  <c r="BK104" i="28"/>
  <c r="BB104" i="28" s="1"/>
  <c r="BK75" i="28"/>
  <c r="BB75" i="28" s="1"/>
  <c r="BB99" i="28"/>
  <c r="BB46" i="28"/>
  <c r="BB138" i="28"/>
  <c r="BB148" i="28"/>
  <c r="BB27" i="28"/>
  <c r="BK114" i="28"/>
  <c r="BB114" i="28" s="1"/>
  <c r="BK74" i="28"/>
  <c r="BB74" i="28" s="1"/>
  <c r="BB33" i="28"/>
  <c r="H28" i="1" s="1"/>
  <c r="BK28" i="28"/>
  <c r="BB28" i="28" s="1"/>
  <c r="H24" i="1" s="1"/>
  <c r="BK95" i="28"/>
  <c r="BB95" i="28" s="1"/>
  <c r="BK40" i="28"/>
  <c r="BB40" i="28" s="1"/>
  <c r="BK82" i="28"/>
  <c r="BB82" i="28" s="1"/>
  <c r="BK67" i="28"/>
  <c r="BB67" i="28" s="1"/>
  <c r="BK116" i="28"/>
  <c r="BB116" i="28" s="1"/>
  <c r="BK71" i="28"/>
  <c r="BB71" i="28" s="1"/>
  <c r="BK56" i="28"/>
  <c r="BB56" i="28" s="1"/>
  <c r="BK17" i="28"/>
  <c r="BB17" i="28" s="1"/>
  <c r="H8" i="1" s="1"/>
  <c r="BB147" i="28"/>
  <c r="BK142" i="28"/>
  <c r="BB142" i="28" s="1"/>
  <c r="BB18" i="28"/>
  <c r="BB22" i="28"/>
  <c r="BK139" i="28"/>
  <c r="BB139" i="28" s="1"/>
  <c r="H132" i="1" s="1"/>
  <c r="BK154" i="28"/>
  <c r="BB154" i="28" s="1"/>
  <c r="BB141" i="28"/>
  <c r="H136" i="1" s="1"/>
  <c r="BK77" i="28"/>
  <c r="BB77" i="28" s="1"/>
  <c r="BB106" i="28"/>
  <c r="BK37" i="28"/>
  <c r="BB37" i="28" s="1"/>
  <c r="H36" i="1" s="1"/>
  <c r="BB128" i="28"/>
  <c r="BK38" i="28"/>
  <c r="BB38" i="28" s="1"/>
  <c r="BK53" i="28"/>
  <c r="BB53" i="28" s="1"/>
  <c r="H56" i="1" s="1"/>
  <c r="BK86" i="28"/>
  <c r="BB86" i="28" s="1"/>
  <c r="BK25" i="28"/>
  <c r="BB25" i="28" s="1"/>
  <c r="BK84" i="28"/>
  <c r="BB84" i="28" s="1"/>
  <c r="BK103" i="28"/>
  <c r="BB103" i="28" s="1"/>
  <c r="BK44" i="28"/>
  <c r="BB44" i="28" s="1"/>
  <c r="H44" i="1" s="1"/>
  <c r="BJ157" i="28"/>
  <c r="BE164" i="28" s="1"/>
  <c r="BE165" i="28" s="1"/>
  <c r="BB157" i="28" s="1"/>
  <c r="BB66" i="28"/>
  <c r="BK111" i="28"/>
  <c r="BB111" i="28" s="1"/>
  <c r="BK50" i="28"/>
  <c r="BB50" i="28" s="1"/>
  <c r="BK134" i="28"/>
  <c r="BB134" i="28" s="1"/>
  <c r="BB29" i="28"/>
  <c r="BB57" i="28"/>
  <c r="BK125" i="28"/>
  <c r="BB125" i="28" s="1"/>
  <c r="BK63" i="28"/>
  <c r="BB63" i="28" s="1"/>
  <c r="BK60" i="28"/>
  <c r="BB60" i="28" s="1"/>
  <c r="BK58" i="28"/>
  <c r="BB58" i="28" s="1"/>
  <c r="H64" i="1" s="1"/>
  <c r="H96" i="1" l="1"/>
  <c r="H100" i="1"/>
  <c r="BK157" i="28"/>
  <c r="BH164" i="28"/>
  <c r="BH166" i="28" s="1"/>
  <c r="BA13" i="28"/>
  <c r="BB15" i="28"/>
  <c r="H4" i="1" s="1"/>
  <c r="BA163" i="28"/>
  <c r="BG2" i="28"/>
  <c r="BG3" i="28"/>
  <c r="BG4" i="28"/>
  <c r="BB13" i="28" l="1"/>
  <c r="BB163" i="28"/>
  <c r="BB165" i="28" s="1"/>
  <c r="H61" i="1" l="1"/>
  <c r="H62" i="1" s="1"/>
  <c r="E6" i="23"/>
  <c r="E7" i="23"/>
  <c r="E8" i="23"/>
  <c r="E9" i="23"/>
  <c r="E10" i="23"/>
  <c r="E11" i="23"/>
  <c r="E12" i="23"/>
  <c r="E13" i="23"/>
  <c r="E14" i="23"/>
  <c r="E15" i="23"/>
  <c r="E16" i="23"/>
  <c r="E17" i="23"/>
  <c r="E18" i="23"/>
  <c r="E19" i="23"/>
  <c r="E20" i="23"/>
  <c r="E21" i="23"/>
  <c r="E22" i="23"/>
  <c r="E23" i="23"/>
  <c r="E24" i="23"/>
  <c r="E25" i="23"/>
  <c r="E26" i="23"/>
  <c r="E27" i="23"/>
  <c r="E28" i="23"/>
  <c r="E29" i="23"/>
  <c r="E30" i="23"/>
  <c r="E31" i="23"/>
  <c r="E32" i="23"/>
  <c r="E33" i="23"/>
  <c r="E34" i="23"/>
  <c r="E35" i="23"/>
  <c r="E36" i="23"/>
  <c r="E37" i="23"/>
  <c r="E38" i="23"/>
  <c r="E39" i="23"/>
  <c r="E40" i="23"/>
  <c r="E41" i="23"/>
  <c r="E42" i="23"/>
  <c r="E43" i="23"/>
  <c r="E44" i="23"/>
  <c r="E45" i="23"/>
  <c r="E46" i="23"/>
  <c r="E47" i="23"/>
  <c r="E48" i="23"/>
  <c r="E49" i="23"/>
  <c r="E50" i="23"/>
  <c r="E51" i="23"/>
  <c r="E52" i="23"/>
  <c r="E53" i="23"/>
  <c r="E54" i="23"/>
  <c r="E55" i="23"/>
  <c r="E56" i="23"/>
  <c r="E57" i="23"/>
  <c r="E58" i="23"/>
  <c r="E59" i="23"/>
  <c r="E60" i="23"/>
  <c r="E61" i="23"/>
  <c r="E62" i="23"/>
  <c r="E63" i="23"/>
  <c r="E64" i="23"/>
  <c r="E65" i="23"/>
  <c r="E66" i="23"/>
  <c r="E67" i="23"/>
  <c r="E68" i="23"/>
  <c r="E69" i="23"/>
  <c r="E70" i="23"/>
  <c r="E71" i="23"/>
  <c r="E72" i="23"/>
  <c r="E73" i="23"/>
  <c r="E74" i="23"/>
  <c r="E75" i="23"/>
  <c r="E76" i="23"/>
  <c r="E77" i="23"/>
  <c r="E78" i="23"/>
  <c r="E79" i="23"/>
  <c r="E80" i="23"/>
  <c r="E81" i="23"/>
  <c r="E82" i="23"/>
  <c r="E83" i="23"/>
  <c r="E84" i="23"/>
  <c r="E85" i="23"/>
  <c r="E86" i="23"/>
  <c r="E87" i="23"/>
  <c r="E88" i="23"/>
  <c r="E89" i="23"/>
  <c r="E90" i="23"/>
  <c r="E91" i="23"/>
  <c r="E92" i="23"/>
  <c r="E93" i="23"/>
  <c r="E94" i="23"/>
  <c r="E95" i="23"/>
  <c r="E96" i="23"/>
  <c r="E97" i="23"/>
  <c r="E98" i="23"/>
  <c r="E99" i="23"/>
  <c r="E100" i="23"/>
  <c r="E101" i="23"/>
  <c r="E102" i="23"/>
  <c r="E103" i="23"/>
  <c r="E104" i="23"/>
  <c r="E105" i="23"/>
  <c r="E106" i="23"/>
  <c r="E107" i="23"/>
  <c r="E108" i="23"/>
  <c r="E109" i="23"/>
  <c r="E110" i="23"/>
  <c r="E111" i="23"/>
  <c r="E112" i="23"/>
  <c r="E113" i="23"/>
  <c r="E114" i="23"/>
  <c r="E115" i="23"/>
  <c r="E116" i="23"/>
  <c r="E117" i="23"/>
  <c r="E118" i="23"/>
  <c r="E119" i="23"/>
  <c r="E120" i="23"/>
  <c r="E121" i="23"/>
  <c r="E122" i="23"/>
  <c r="E123" i="23"/>
  <c r="E124" i="23"/>
  <c r="E125" i="23"/>
  <c r="E126" i="23"/>
  <c r="E127" i="23"/>
  <c r="E128" i="23"/>
  <c r="E129" i="23"/>
  <c r="E130" i="23"/>
  <c r="E131" i="23"/>
  <c r="E132" i="23"/>
  <c r="E133" i="23"/>
  <c r="E134" i="23"/>
  <c r="E135" i="23"/>
  <c r="E136" i="23"/>
  <c r="E137" i="23"/>
  <c r="E138" i="23"/>
  <c r="E139" i="23"/>
  <c r="E140" i="23"/>
  <c r="E141" i="23"/>
  <c r="E142" i="23"/>
  <c r="E143" i="23"/>
  <c r="E144" i="23"/>
  <c r="E145" i="23"/>
  <c r="E146" i="23"/>
  <c r="E147" i="23"/>
  <c r="E148" i="23"/>
  <c r="E149" i="23"/>
  <c r="E150" i="23"/>
  <c r="E151" i="23"/>
  <c r="E152" i="23"/>
  <c r="E5" i="23"/>
  <c r="F122" i="22"/>
  <c r="F29" i="20"/>
  <c r="F6" i="25"/>
  <c r="F7" i="25"/>
  <c r="F8" i="25"/>
  <c r="F9" i="25"/>
  <c r="F10" i="25"/>
  <c r="F11" i="25"/>
  <c r="F12" i="25"/>
  <c r="F13" i="25"/>
  <c r="F14" i="25"/>
  <c r="F15" i="25"/>
  <c r="F16" i="25"/>
  <c r="F17" i="25"/>
  <c r="F18" i="25"/>
  <c r="F19" i="25"/>
  <c r="F20" i="25"/>
  <c r="F21" i="25"/>
  <c r="F22" i="25"/>
  <c r="F23" i="25"/>
  <c r="F24" i="25"/>
  <c r="F25" i="25"/>
  <c r="F26" i="25"/>
  <c r="F27" i="25"/>
  <c r="F28" i="25"/>
  <c r="F29" i="25"/>
  <c r="F30" i="25"/>
  <c r="F31" i="25"/>
  <c r="F32" i="25"/>
  <c r="F33" i="25"/>
  <c r="F34" i="25"/>
  <c r="F35" i="25"/>
  <c r="F36" i="25"/>
  <c r="F37" i="25"/>
  <c r="F38" i="25"/>
  <c r="F39" i="25"/>
  <c r="F40" i="25"/>
  <c r="F41" i="25"/>
  <c r="F42" i="25"/>
  <c r="F43" i="25"/>
  <c r="F44" i="25"/>
  <c r="F45" i="25"/>
  <c r="F46" i="25"/>
  <c r="F47" i="25"/>
  <c r="F48" i="25"/>
  <c r="F49" i="25"/>
  <c r="F50" i="25"/>
  <c r="F51" i="25"/>
  <c r="F52" i="25"/>
  <c r="F53" i="25"/>
  <c r="F54" i="25"/>
  <c r="F55" i="25"/>
  <c r="F56" i="25"/>
  <c r="F57" i="25"/>
  <c r="F58" i="25"/>
  <c r="F59" i="25"/>
  <c r="F60" i="25"/>
  <c r="F61" i="25"/>
  <c r="F62" i="25"/>
  <c r="F63" i="25"/>
  <c r="F64" i="25"/>
  <c r="F65" i="25"/>
  <c r="F66" i="25"/>
  <c r="F67" i="25"/>
  <c r="F68" i="25"/>
  <c r="F69" i="25"/>
  <c r="F70" i="25"/>
  <c r="F71" i="25"/>
  <c r="F72" i="25"/>
  <c r="F73" i="25"/>
  <c r="F74" i="25"/>
  <c r="F75" i="25"/>
  <c r="F76" i="25"/>
  <c r="F77" i="25"/>
  <c r="F78" i="25"/>
  <c r="F79" i="25"/>
  <c r="F80" i="25"/>
  <c r="F81" i="25"/>
  <c r="F82" i="25"/>
  <c r="E6" i="25"/>
  <c r="E7" i="25"/>
  <c r="E8" i="25"/>
  <c r="E9" i="25"/>
  <c r="E10" i="25"/>
  <c r="E11" i="25"/>
  <c r="E12"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F5" i="25"/>
  <c r="E5" i="25"/>
  <c r="C83" i="25"/>
  <c r="F6" i="24"/>
  <c r="F7" i="24"/>
  <c r="F8" i="24"/>
  <c r="F9" i="24"/>
  <c r="F10" i="24"/>
  <c r="F11" i="24"/>
  <c r="F12" i="24"/>
  <c r="F13" i="24"/>
  <c r="F14" i="24"/>
  <c r="F15" i="24"/>
  <c r="F16" i="24"/>
  <c r="F17" i="24"/>
  <c r="F18" i="24"/>
  <c r="F19" i="24"/>
  <c r="F20" i="24"/>
  <c r="F21" i="24"/>
  <c r="F22" i="24"/>
  <c r="F23" i="24"/>
  <c r="F24" i="24"/>
  <c r="F25" i="24"/>
  <c r="F26" i="24"/>
  <c r="F27" i="24"/>
  <c r="F28" i="24"/>
  <c r="F29" i="24"/>
  <c r="F30" i="24"/>
  <c r="F31" i="24"/>
  <c r="F32" i="24"/>
  <c r="F33" i="24"/>
  <c r="F34" i="24"/>
  <c r="F35" i="24"/>
  <c r="F36" i="24"/>
  <c r="F37" i="24"/>
  <c r="F38" i="24"/>
  <c r="F39" i="24"/>
  <c r="F40" i="24"/>
  <c r="F41" i="24"/>
  <c r="F42" i="24"/>
  <c r="F43" i="24"/>
  <c r="F44" i="24"/>
  <c r="F45" i="24"/>
  <c r="F46" i="24"/>
  <c r="F47" i="24"/>
  <c r="F48" i="24"/>
  <c r="F49" i="24"/>
  <c r="F50" i="24"/>
  <c r="F51" i="24"/>
  <c r="F52" i="24"/>
  <c r="F53" i="24"/>
  <c r="F54" i="24"/>
  <c r="F55" i="24"/>
  <c r="F56" i="24"/>
  <c r="F57" i="24"/>
  <c r="F58" i="24"/>
  <c r="F59" i="24"/>
  <c r="F60" i="24"/>
  <c r="F61" i="24"/>
  <c r="F62" i="24"/>
  <c r="F63" i="24"/>
  <c r="F64" i="24"/>
  <c r="F65" i="24"/>
  <c r="F66" i="24"/>
  <c r="F67" i="24"/>
  <c r="F68" i="24"/>
  <c r="F69" i="24"/>
  <c r="F70" i="24"/>
  <c r="F71" i="24"/>
  <c r="F72" i="24"/>
  <c r="F73" i="24"/>
  <c r="F74" i="24"/>
  <c r="F75" i="24"/>
  <c r="F76" i="24"/>
  <c r="F77" i="24"/>
  <c r="F78" i="24"/>
  <c r="F79" i="24"/>
  <c r="F80" i="24"/>
  <c r="F81" i="24"/>
  <c r="F82" i="24"/>
  <c r="F83" i="24"/>
  <c r="F84" i="24"/>
  <c r="F85" i="24"/>
  <c r="F86" i="24"/>
  <c r="F87" i="24"/>
  <c r="F88" i="24"/>
  <c r="F89" i="24"/>
  <c r="F90" i="24"/>
  <c r="F91" i="24"/>
  <c r="F92" i="24"/>
  <c r="F93" i="24"/>
  <c r="F94" i="24"/>
  <c r="F95" i="24"/>
  <c r="F96" i="24"/>
  <c r="F97" i="24"/>
  <c r="F98" i="24"/>
  <c r="F99" i="24"/>
  <c r="F100" i="24"/>
  <c r="F101" i="24"/>
  <c r="F102" i="24"/>
  <c r="F103" i="24"/>
  <c r="F104" i="24"/>
  <c r="F105" i="24"/>
  <c r="F106" i="24"/>
  <c r="F107" i="24"/>
  <c r="F108" i="24"/>
  <c r="F109" i="24"/>
  <c r="F110" i="24"/>
  <c r="F111" i="24"/>
  <c r="F112" i="24"/>
  <c r="F113" i="24"/>
  <c r="F114" i="24"/>
  <c r="F115" i="24"/>
  <c r="F116" i="24"/>
  <c r="F117" i="24"/>
  <c r="F118" i="24"/>
  <c r="F119" i="24"/>
  <c r="F120" i="24"/>
  <c r="F121" i="24"/>
  <c r="F122" i="24"/>
  <c r="F123" i="24"/>
  <c r="F124" i="24"/>
  <c r="F125" i="24"/>
  <c r="F126" i="24"/>
  <c r="F127" i="24"/>
  <c r="F128" i="24"/>
  <c r="F129" i="24"/>
  <c r="F130" i="24"/>
  <c r="F131" i="24"/>
  <c r="F132" i="24"/>
  <c r="F133" i="24"/>
  <c r="F134" i="24"/>
  <c r="F135" i="24"/>
  <c r="F136" i="24"/>
  <c r="F137" i="24"/>
  <c r="F138" i="24"/>
  <c r="F139" i="24"/>
  <c r="F140" i="24"/>
  <c r="F141" i="24"/>
  <c r="F142" i="24"/>
  <c r="F143" i="24"/>
  <c r="F144" i="24"/>
  <c r="F145" i="24"/>
  <c r="F146" i="24"/>
  <c r="F147" i="24"/>
  <c r="F148" i="24"/>
  <c r="F149" i="24"/>
  <c r="F150" i="24"/>
  <c r="F151" i="24"/>
  <c r="E6" i="24"/>
  <c r="E7" i="24"/>
  <c r="E8" i="24"/>
  <c r="E9" i="24"/>
  <c r="E10" i="24"/>
  <c r="E11" i="24"/>
  <c r="E12" i="24"/>
  <c r="E13" i="24"/>
  <c r="E14" i="24"/>
  <c r="E15" i="24"/>
  <c r="E16" i="24"/>
  <c r="E17" i="24"/>
  <c r="E18" i="24"/>
  <c r="E19" i="24"/>
  <c r="E20" i="24"/>
  <c r="E21" i="24"/>
  <c r="E22" i="24"/>
  <c r="E23" i="24"/>
  <c r="E24" i="24"/>
  <c r="E25" i="24"/>
  <c r="E26" i="24"/>
  <c r="E27" i="24"/>
  <c r="E28" i="24"/>
  <c r="E29" i="24"/>
  <c r="E30" i="24"/>
  <c r="E31" i="24"/>
  <c r="E32" i="24"/>
  <c r="E33" i="24"/>
  <c r="E34" i="24"/>
  <c r="E35" i="24"/>
  <c r="E36" i="24"/>
  <c r="E37" i="24"/>
  <c r="E38" i="24"/>
  <c r="E39" i="24"/>
  <c r="E40" i="24"/>
  <c r="E41" i="24"/>
  <c r="E42" i="24"/>
  <c r="E43" i="24"/>
  <c r="E44" i="24"/>
  <c r="E45" i="24"/>
  <c r="E46" i="24"/>
  <c r="E47" i="24"/>
  <c r="E48" i="24"/>
  <c r="E49" i="24"/>
  <c r="E50" i="24"/>
  <c r="E51" i="24"/>
  <c r="E52" i="24"/>
  <c r="E53" i="24"/>
  <c r="E54" i="24"/>
  <c r="E55" i="24"/>
  <c r="E56" i="24"/>
  <c r="E57" i="24"/>
  <c r="E58" i="24"/>
  <c r="E59" i="24"/>
  <c r="E60" i="24"/>
  <c r="E61" i="24"/>
  <c r="E62" i="24"/>
  <c r="E63" i="24"/>
  <c r="E64" i="24"/>
  <c r="E65" i="24"/>
  <c r="E66" i="24"/>
  <c r="E67" i="24"/>
  <c r="E68" i="24"/>
  <c r="E69" i="24"/>
  <c r="E70" i="24"/>
  <c r="E71" i="24"/>
  <c r="E72" i="24"/>
  <c r="E73" i="24"/>
  <c r="E74" i="24"/>
  <c r="E75" i="24"/>
  <c r="E76" i="24"/>
  <c r="E77" i="24"/>
  <c r="E78" i="24"/>
  <c r="E79" i="24"/>
  <c r="E80" i="24"/>
  <c r="E81" i="24"/>
  <c r="E82" i="24"/>
  <c r="E83" i="24"/>
  <c r="E84" i="24"/>
  <c r="E85" i="24"/>
  <c r="E86" i="24"/>
  <c r="E87" i="24"/>
  <c r="E88" i="24"/>
  <c r="E89" i="24"/>
  <c r="E90" i="24"/>
  <c r="E91" i="24"/>
  <c r="E92" i="24"/>
  <c r="E93" i="24"/>
  <c r="E94" i="24"/>
  <c r="E95" i="24"/>
  <c r="E96" i="24"/>
  <c r="E97" i="24"/>
  <c r="E98" i="24"/>
  <c r="E99" i="24"/>
  <c r="E100" i="24"/>
  <c r="E101" i="24"/>
  <c r="E102" i="24"/>
  <c r="E103" i="24"/>
  <c r="E104" i="24"/>
  <c r="E105" i="24"/>
  <c r="E106" i="24"/>
  <c r="E107" i="24"/>
  <c r="E108" i="24"/>
  <c r="E109" i="24"/>
  <c r="E110" i="24"/>
  <c r="E111" i="24"/>
  <c r="E112" i="24"/>
  <c r="E113" i="24"/>
  <c r="E114" i="24"/>
  <c r="E115" i="24"/>
  <c r="E116" i="24"/>
  <c r="E117" i="24"/>
  <c r="E118" i="24"/>
  <c r="E119" i="24"/>
  <c r="E120" i="24"/>
  <c r="E121" i="24"/>
  <c r="E122" i="24"/>
  <c r="E123" i="24"/>
  <c r="E124" i="24"/>
  <c r="E125" i="24"/>
  <c r="E126" i="24"/>
  <c r="E127" i="24"/>
  <c r="E128" i="24"/>
  <c r="E129" i="24"/>
  <c r="E130" i="24"/>
  <c r="E131" i="24"/>
  <c r="E132" i="24"/>
  <c r="E133" i="24"/>
  <c r="E134" i="24"/>
  <c r="E135" i="24"/>
  <c r="E136" i="24"/>
  <c r="E137" i="24"/>
  <c r="E138" i="24"/>
  <c r="E139" i="24"/>
  <c r="E140" i="24"/>
  <c r="E141" i="24"/>
  <c r="E142" i="24"/>
  <c r="E143" i="24"/>
  <c r="E144" i="24"/>
  <c r="E145" i="24"/>
  <c r="E146" i="24"/>
  <c r="E147" i="24"/>
  <c r="E148" i="24"/>
  <c r="E149" i="24"/>
  <c r="E150" i="24"/>
  <c r="F5" i="24"/>
  <c r="E5" i="24"/>
  <c r="C153" i="23" l="1"/>
  <c r="E153" i="23" s="1"/>
  <c r="F5" i="23"/>
  <c r="E153" i="22" l="1"/>
  <c r="F153" i="22"/>
  <c r="F6" i="22"/>
  <c r="F7" i="22"/>
  <c r="F8" i="22"/>
  <c r="F9" i="22"/>
  <c r="F10" i="22"/>
  <c r="F11" i="22"/>
  <c r="F12" i="22"/>
  <c r="F13" i="22"/>
  <c r="F14" i="22"/>
  <c r="F15" i="22"/>
  <c r="F16" i="22"/>
  <c r="F17" i="22"/>
  <c r="F18" i="22"/>
  <c r="F19" i="22"/>
  <c r="F20" i="22"/>
  <c r="F21" i="22"/>
  <c r="F22" i="22"/>
  <c r="F23" i="22"/>
  <c r="F24" i="22"/>
  <c r="F25" i="22"/>
  <c r="F26" i="22"/>
  <c r="F27" i="22"/>
  <c r="F28" i="22"/>
  <c r="F29" i="22"/>
  <c r="F30" i="22"/>
  <c r="F31" i="22"/>
  <c r="F32" i="22"/>
  <c r="F33" i="22"/>
  <c r="F34" i="22"/>
  <c r="F35" i="22"/>
  <c r="F36" i="22"/>
  <c r="F37" i="22"/>
  <c r="F38" i="22"/>
  <c r="F39" i="22"/>
  <c r="F40" i="22"/>
  <c r="F41" i="22"/>
  <c r="F42" i="22"/>
  <c r="F43" i="22"/>
  <c r="F44" i="22"/>
  <c r="F45" i="22"/>
  <c r="F46" i="22"/>
  <c r="F47" i="22"/>
  <c r="F48" i="22"/>
  <c r="F49" i="22"/>
  <c r="F50" i="22"/>
  <c r="F51" i="22"/>
  <c r="F52" i="22"/>
  <c r="F53" i="22"/>
  <c r="F54" i="22"/>
  <c r="F55" i="22"/>
  <c r="F56" i="22"/>
  <c r="F57" i="22"/>
  <c r="F58" i="22"/>
  <c r="F59" i="22"/>
  <c r="F60" i="22"/>
  <c r="F61" i="22"/>
  <c r="F62" i="22"/>
  <c r="F63" i="22"/>
  <c r="F64" i="22"/>
  <c r="F65" i="22"/>
  <c r="F66" i="22"/>
  <c r="F67" i="22"/>
  <c r="F68" i="22"/>
  <c r="F69" i="22"/>
  <c r="F70" i="22"/>
  <c r="F71" i="22"/>
  <c r="F72" i="22"/>
  <c r="F73" i="22"/>
  <c r="F74" i="22"/>
  <c r="F75" i="22"/>
  <c r="F76" i="22"/>
  <c r="F77" i="22"/>
  <c r="F78" i="22"/>
  <c r="F79" i="22"/>
  <c r="F80" i="22"/>
  <c r="F81" i="22"/>
  <c r="F82" i="22"/>
  <c r="F83" i="22"/>
  <c r="F84" i="22"/>
  <c r="F85" i="22"/>
  <c r="F86" i="22"/>
  <c r="F87" i="22"/>
  <c r="F88" i="22"/>
  <c r="F89" i="22"/>
  <c r="F90" i="22"/>
  <c r="F91" i="22"/>
  <c r="F92" i="22"/>
  <c r="F93" i="22"/>
  <c r="F94" i="22"/>
  <c r="F95" i="22"/>
  <c r="F96" i="22"/>
  <c r="F97" i="22"/>
  <c r="F98" i="22"/>
  <c r="F99" i="22"/>
  <c r="F100" i="22"/>
  <c r="F101" i="22"/>
  <c r="F102" i="22"/>
  <c r="F103" i="22"/>
  <c r="F104" i="22"/>
  <c r="F105" i="22"/>
  <c r="F106" i="22"/>
  <c r="F107" i="22"/>
  <c r="F108" i="22"/>
  <c r="F109" i="22"/>
  <c r="F110" i="22"/>
  <c r="F111" i="22"/>
  <c r="F112" i="22"/>
  <c r="F113" i="22"/>
  <c r="F114" i="22"/>
  <c r="F115" i="22"/>
  <c r="F116" i="22"/>
  <c r="F117" i="22"/>
  <c r="F118" i="22"/>
  <c r="F119" i="22"/>
  <c r="F120" i="22"/>
  <c r="F121" i="22"/>
  <c r="F123" i="22"/>
  <c r="F124" i="22"/>
  <c r="F125" i="22"/>
  <c r="F126" i="22"/>
  <c r="F127" i="22"/>
  <c r="F128" i="22"/>
  <c r="F129" i="22"/>
  <c r="F130" i="22"/>
  <c r="F131" i="22"/>
  <c r="F132" i="22"/>
  <c r="F133" i="22"/>
  <c r="F134" i="22"/>
  <c r="F135" i="22"/>
  <c r="F136" i="22"/>
  <c r="F137" i="22"/>
  <c r="F138" i="22"/>
  <c r="F139" i="22"/>
  <c r="F140" i="22"/>
  <c r="F141" i="22"/>
  <c r="F142" i="22"/>
  <c r="F143" i="22"/>
  <c r="F144" i="22"/>
  <c r="F145" i="22"/>
  <c r="F146" i="22"/>
  <c r="F147" i="22"/>
  <c r="F148" i="22"/>
  <c r="F149" i="22"/>
  <c r="F150" i="22"/>
  <c r="F151" i="22"/>
  <c r="F152" i="22"/>
  <c r="E6" i="22"/>
  <c r="E7" i="22"/>
  <c r="E8" i="22"/>
  <c r="E9" i="22"/>
  <c r="E10" i="22"/>
  <c r="E11" i="22"/>
  <c r="E12" i="22"/>
  <c r="E13" i="22"/>
  <c r="E14" i="22"/>
  <c r="E15" i="22"/>
  <c r="E16" i="22"/>
  <c r="E17" i="22"/>
  <c r="E18" i="22"/>
  <c r="E19" i="22"/>
  <c r="E20" i="22"/>
  <c r="E21" i="22"/>
  <c r="E22" i="22"/>
  <c r="E23" i="22"/>
  <c r="E24" i="22"/>
  <c r="E25" i="22"/>
  <c r="E26" i="22"/>
  <c r="E27" i="22"/>
  <c r="E28" i="22"/>
  <c r="E29" i="22"/>
  <c r="E30" i="22"/>
  <c r="E31" i="22"/>
  <c r="E32" i="22"/>
  <c r="E33" i="22"/>
  <c r="E34" i="22"/>
  <c r="E35" i="22"/>
  <c r="E36" i="22"/>
  <c r="E37" i="22"/>
  <c r="E38" i="22"/>
  <c r="E39" i="22"/>
  <c r="E40" i="22"/>
  <c r="E41" i="22"/>
  <c r="E42" i="22"/>
  <c r="E43" i="22"/>
  <c r="E44" i="22"/>
  <c r="E45" i="22"/>
  <c r="E46" i="22"/>
  <c r="E47" i="22"/>
  <c r="E48" i="22"/>
  <c r="E49" i="22"/>
  <c r="E50" i="22"/>
  <c r="E51" i="22"/>
  <c r="E52" i="22"/>
  <c r="E53" i="22"/>
  <c r="E54" i="22"/>
  <c r="E55" i="22"/>
  <c r="E56" i="22"/>
  <c r="E57" i="22"/>
  <c r="E58" i="22"/>
  <c r="E59" i="22"/>
  <c r="E60" i="22"/>
  <c r="E61" i="22"/>
  <c r="E62" i="22"/>
  <c r="E63" i="22"/>
  <c r="E64" i="22"/>
  <c r="E65" i="22"/>
  <c r="E66" i="22"/>
  <c r="E67" i="22"/>
  <c r="E68" i="22"/>
  <c r="E69" i="22"/>
  <c r="E70" i="22"/>
  <c r="E71" i="22"/>
  <c r="E72" i="22"/>
  <c r="E73" i="22"/>
  <c r="E74" i="22"/>
  <c r="E75" i="22"/>
  <c r="E76" i="22"/>
  <c r="E77" i="22"/>
  <c r="E78" i="22"/>
  <c r="E79" i="22"/>
  <c r="E80" i="22"/>
  <c r="E81" i="22"/>
  <c r="E82" i="22"/>
  <c r="E83" i="22"/>
  <c r="E84" i="22"/>
  <c r="E85" i="22"/>
  <c r="E86" i="22"/>
  <c r="E87" i="22"/>
  <c r="E88" i="22"/>
  <c r="E89" i="22"/>
  <c r="E90" i="22"/>
  <c r="E91" i="22"/>
  <c r="E92" i="22"/>
  <c r="E93" i="22"/>
  <c r="E94" i="22"/>
  <c r="E95" i="22"/>
  <c r="E96" i="22"/>
  <c r="E97" i="22"/>
  <c r="E98" i="22"/>
  <c r="E99" i="22"/>
  <c r="E100" i="22"/>
  <c r="E101" i="22"/>
  <c r="E102" i="22"/>
  <c r="E103" i="22"/>
  <c r="E104" i="22"/>
  <c r="E105" i="22"/>
  <c r="E106" i="22"/>
  <c r="E107" i="22"/>
  <c r="E108" i="22"/>
  <c r="E109" i="22"/>
  <c r="E110" i="22"/>
  <c r="E111" i="22"/>
  <c r="E112" i="22"/>
  <c r="E113" i="22"/>
  <c r="E114" i="22"/>
  <c r="E115" i="22"/>
  <c r="E116" i="22"/>
  <c r="E117" i="22"/>
  <c r="E118" i="22"/>
  <c r="E119" i="22"/>
  <c r="E120" i="22"/>
  <c r="E121" i="22"/>
  <c r="E122" i="22"/>
  <c r="E123" i="22"/>
  <c r="E124" i="22"/>
  <c r="E125" i="22"/>
  <c r="E126" i="22"/>
  <c r="E127" i="22"/>
  <c r="E128" i="22"/>
  <c r="E129" i="22"/>
  <c r="E130" i="22"/>
  <c r="E131" i="22"/>
  <c r="E132" i="22"/>
  <c r="E133" i="22"/>
  <c r="E134" i="22"/>
  <c r="E135" i="22"/>
  <c r="E136" i="22"/>
  <c r="E137" i="22"/>
  <c r="E138" i="22"/>
  <c r="E139" i="22"/>
  <c r="E140" i="22"/>
  <c r="E141" i="22"/>
  <c r="E142" i="22"/>
  <c r="E143" i="22"/>
  <c r="E144" i="22"/>
  <c r="E145" i="22"/>
  <c r="E146" i="22"/>
  <c r="E147" i="22"/>
  <c r="E148" i="22"/>
  <c r="E149" i="22"/>
  <c r="E150" i="22"/>
  <c r="E151" i="22"/>
  <c r="E152" i="22"/>
  <c r="F5" i="22"/>
  <c r="E5" i="22"/>
  <c r="F6" i="20" l="1"/>
  <c r="F7" i="20"/>
  <c r="F9" i="20"/>
  <c r="F11" i="20"/>
  <c r="F12" i="20"/>
  <c r="F13" i="20"/>
  <c r="F14" i="20"/>
  <c r="F15" i="20"/>
  <c r="F16" i="20"/>
  <c r="F17" i="20"/>
  <c r="F19" i="20"/>
  <c r="F20" i="20"/>
  <c r="F22" i="20"/>
  <c r="F24" i="20"/>
  <c r="F25" i="20"/>
  <c r="F26" i="20"/>
  <c r="F27" i="20"/>
  <c r="F28" i="20"/>
  <c r="F5" i="20"/>
  <c r="E6" i="20"/>
  <c r="E7" i="20"/>
  <c r="E8" i="20"/>
  <c r="E9" i="20"/>
  <c r="E10" i="20"/>
  <c r="E11" i="20"/>
  <c r="E12" i="20"/>
  <c r="E13" i="20"/>
  <c r="E14" i="20"/>
  <c r="E15" i="20"/>
  <c r="E16" i="20"/>
  <c r="E17" i="20"/>
  <c r="E18" i="20"/>
  <c r="E19" i="20"/>
  <c r="E20" i="20"/>
  <c r="E21" i="20"/>
  <c r="E22" i="20"/>
  <c r="E23" i="20"/>
  <c r="E24" i="20"/>
  <c r="E25" i="20"/>
  <c r="E26" i="20"/>
  <c r="E27" i="20"/>
  <c r="E28" i="20"/>
  <c r="E5" i="20"/>
  <c r="F6" i="21" l="1"/>
  <c r="F7" i="21"/>
  <c r="F5" i="21"/>
  <c r="E7" i="21"/>
  <c r="E6" i="21"/>
  <c r="E5" i="21"/>
  <c r="F152" i="4" l="1"/>
  <c r="F151"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146" i="4"/>
  <c r="E147" i="4"/>
  <c r="E148" i="4"/>
  <c r="E149" i="4"/>
  <c r="E150" i="4"/>
  <c r="E151" i="4"/>
  <c r="E6" i="4"/>
  <c r="F7" i="4"/>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F112" i="4"/>
  <c r="F113" i="4"/>
  <c r="F114" i="4"/>
  <c r="F115" i="4"/>
  <c r="F116" i="4"/>
  <c r="F117" i="4"/>
  <c r="F118" i="4"/>
  <c r="F119" i="4"/>
  <c r="F120" i="4"/>
  <c r="F121" i="4"/>
  <c r="F122" i="4"/>
  <c r="F123" i="4"/>
  <c r="F124" i="4"/>
  <c r="F125" i="4"/>
  <c r="F126" i="4"/>
  <c r="F127" i="4"/>
  <c r="F128" i="4"/>
  <c r="F129" i="4"/>
  <c r="F130" i="4"/>
  <c r="F131" i="4"/>
  <c r="F132" i="4"/>
  <c r="F133" i="4"/>
  <c r="F134" i="4"/>
  <c r="F135" i="4"/>
  <c r="F136" i="4"/>
  <c r="F137" i="4"/>
  <c r="F138" i="4"/>
  <c r="F139" i="4"/>
  <c r="F140" i="4"/>
  <c r="F141" i="4"/>
  <c r="F142" i="4"/>
  <c r="F143" i="4"/>
  <c r="F144" i="4"/>
  <c r="F145" i="4"/>
  <c r="F146" i="4"/>
  <c r="F147" i="4"/>
  <c r="F148" i="4"/>
  <c r="F149" i="4"/>
  <c r="F150" i="4"/>
  <c r="F6" i="4"/>
  <c r="F6" i="27"/>
  <c r="F7" i="27"/>
  <c r="F8" i="27"/>
  <c r="F9" i="27"/>
  <c r="F10" i="27"/>
  <c r="F11" i="27"/>
  <c r="F12" i="27"/>
  <c r="F13" i="27"/>
  <c r="F14" i="27"/>
  <c r="F15" i="27"/>
  <c r="F16" i="27"/>
  <c r="F17" i="27"/>
  <c r="F18" i="27"/>
  <c r="F19" i="27"/>
  <c r="F20" i="27"/>
  <c r="F21" i="27"/>
  <c r="F22" i="27"/>
  <c r="F23" i="27"/>
  <c r="F24" i="27"/>
  <c r="F25" i="27"/>
  <c r="F26" i="27"/>
  <c r="F27" i="27"/>
  <c r="F28" i="27"/>
  <c r="F29" i="27"/>
  <c r="F30" i="27"/>
  <c r="F31" i="27"/>
  <c r="F32" i="27"/>
  <c r="F5" i="27"/>
  <c r="E6" i="27"/>
  <c r="E7" i="27"/>
  <c r="E8" i="27"/>
  <c r="E9" i="27"/>
  <c r="E10" i="27"/>
  <c r="E11" i="27"/>
  <c r="E12" i="27"/>
  <c r="E13" i="27"/>
  <c r="E14" i="27"/>
  <c r="E15" i="27"/>
  <c r="E16" i="27"/>
  <c r="E17" i="27"/>
  <c r="E18" i="27"/>
  <c r="E19" i="27"/>
  <c r="E20" i="27"/>
  <c r="E21" i="27"/>
  <c r="E22" i="27"/>
  <c r="E23" i="27"/>
  <c r="E24" i="27"/>
  <c r="E25" i="27"/>
  <c r="E26" i="27"/>
  <c r="E27" i="27"/>
  <c r="E28" i="27"/>
  <c r="E29" i="27"/>
  <c r="E30" i="27"/>
  <c r="E31" i="27"/>
  <c r="E32" i="27"/>
  <c r="E5" i="27"/>
  <c r="D12" i="26" l="1"/>
  <c r="D11" i="26"/>
  <c r="D10" i="26"/>
  <c r="D9" i="26"/>
  <c r="D8" i="26"/>
  <c r="D7" i="26"/>
  <c r="C12" i="26"/>
  <c r="C10" i="26"/>
  <c r="C7" i="26"/>
  <c r="D33" i="27"/>
  <c r="D6" i="26" s="1"/>
  <c r="C33" i="27"/>
  <c r="F33" i="27" s="1"/>
  <c r="F6" i="26" s="1"/>
  <c r="D5" i="26"/>
  <c r="D83" i="25"/>
  <c r="F12" i="26"/>
  <c r="D151" i="24"/>
  <c r="C151" i="24"/>
  <c r="F11" i="26" s="1"/>
  <c r="F10" i="26"/>
  <c r="D153" i="22"/>
  <c r="C153" i="22"/>
  <c r="C9" i="26" s="1"/>
  <c r="E8" i="26"/>
  <c r="D7" i="21"/>
  <c r="C7" i="21"/>
  <c r="C8" i="26" s="1"/>
  <c r="F7" i="26"/>
  <c r="E29" i="20"/>
  <c r="E7" i="26" s="1"/>
  <c r="D152" i="4"/>
  <c r="C152" i="4"/>
  <c r="C5" i="26" s="1"/>
  <c r="AU166" i="17"/>
  <c r="X166" i="17"/>
  <c r="L166" i="17"/>
  <c r="AU164" i="17"/>
  <c r="V164" i="17"/>
  <c r="AY163" i="17"/>
  <c r="R163" i="17"/>
  <c r="AW160" i="17"/>
  <c r="AX160" i="17" s="1"/>
  <c r="AZ160" i="17" s="1"/>
  <c r="BA160" i="17" s="1"/>
  <c r="BB160" i="17" s="1"/>
  <c r="AD160" i="17"/>
  <c r="AE160" i="17" s="1"/>
  <c r="AB160" i="17"/>
  <c r="AA160" i="17"/>
  <c r="Z160" i="17"/>
  <c r="Y160" i="17"/>
  <c r="N160" i="17"/>
  <c r="L160" i="17"/>
  <c r="K160" i="17"/>
  <c r="J160" i="17"/>
  <c r="I160" i="17"/>
  <c r="H160" i="17"/>
  <c r="G160" i="17"/>
  <c r="F160" i="17"/>
  <c r="E160" i="17"/>
  <c r="D160" i="17"/>
  <c r="C160" i="17"/>
  <c r="BA159" i="17"/>
  <c r="BB159" i="17" s="1"/>
  <c r="AZ159" i="17"/>
  <c r="AW159" i="17"/>
  <c r="AD159" i="17"/>
  <c r="AB159" i="17"/>
  <c r="AA159" i="17"/>
  <c r="Z159" i="17"/>
  <c r="Y159" i="17"/>
  <c r="N159" i="17"/>
  <c r="L159" i="17"/>
  <c r="K159" i="17"/>
  <c r="J159" i="17"/>
  <c r="I159" i="17"/>
  <c r="H159" i="17"/>
  <c r="G159" i="17"/>
  <c r="F159" i="17"/>
  <c r="E159" i="17"/>
  <c r="D159" i="17"/>
  <c r="C159" i="17"/>
  <c r="AZ157" i="17"/>
  <c r="BA157" i="17" s="1"/>
  <c r="BI156" i="17"/>
  <c r="BG156" i="17"/>
  <c r="BE156" i="17"/>
  <c r="BC156" i="17"/>
  <c r="AW156" i="17"/>
  <c r="AX156" i="17" s="1"/>
  <c r="AD156" i="17"/>
  <c r="AB156" i="17"/>
  <c r="AA156" i="17"/>
  <c r="Z156" i="17"/>
  <c r="Y156" i="17"/>
  <c r="N156" i="17"/>
  <c r="L156" i="17"/>
  <c r="K156" i="17"/>
  <c r="J156" i="17"/>
  <c r="I156" i="17"/>
  <c r="H156" i="17"/>
  <c r="G156" i="17"/>
  <c r="F156" i="17"/>
  <c r="E156" i="17"/>
  <c r="D156" i="17"/>
  <c r="C156" i="17"/>
  <c r="BI155" i="17"/>
  <c r="BG155" i="17"/>
  <c r="BE155" i="17"/>
  <c r="BC155" i="17"/>
  <c r="AW155" i="17"/>
  <c r="AX155" i="17" s="1"/>
  <c r="AD155" i="17"/>
  <c r="AB155" i="17"/>
  <c r="AA155" i="17"/>
  <c r="Z155" i="17"/>
  <c r="Y155" i="17"/>
  <c r="N155" i="17"/>
  <c r="L155" i="17"/>
  <c r="K155" i="17"/>
  <c r="J155" i="17"/>
  <c r="I155" i="17"/>
  <c r="H155" i="17"/>
  <c r="G155" i="17"/>
  <c r="F155" i="17"/>
  <c r="E155" i="17"/>
  <c r="D155" i="17"/>
  <c r="C155" i="17"/>
  <c r="BI154" i="17"/>
  <c r="BG154" i="17"/>
  <c r="BE154" i="17"/>
  <c r="BC154" i="17"/>
  <c r="AW154" i="17"/>
  <c r="AX154" i="17" s="1"/>
  <c r="AD154" i="17"/>
  <c r="AG154" i="17" s="1"/>
  <c r="AB154" i="17"/>
  <c r="AA154" i="17"/>
  <c r="Z154" i="17"/>
  <c r="Y154" i="17"/>
  <c r="N154" i="17"/>
  <c r="L154" i="17"/>
  <c r="K154" i="17"/>
  <c r="J154" i="17"/>
  <c r="I154" i="17"/>
  <c r="H154" i="17"/>
  <c r="G154" i="17"/>
  <c r="F154" i="17"/>
  <c r="E154" i="17"/>
  <c r="D154" i="17"/>
  <c r="C154" i="17"/>
  <c r="BI153" i="17"/>
  <c r="BG153" i="17"/>
  <c r="BE153" i="17"/>
  <c r="BC153" i="17"/>
  <c r="AW153" i="17"/>
  <c r="AX153" i="17" s="1"/>
  <c r="AZ153" i="17" s="1"/>
  <c r="BA153" i="17" s="1"/>
  <c r="AD153" i="17"/>
  <c r="AB153" i="17"/>
  <c r="AA153" i="17"/>
  <c r="Z153" i="17"/>
  <c r="Y153" i="17"/>
  <c r="N153" i="17"/>
  <c r="L153" i="17"/>
  <c r="K153" i="17"/>
  <c r="J153" i="17"/>
  <c r="I153" i="17"/>
  <c r="H153" i="17"/>
  <c r="G153" i="17"/>
  <c r="F153" i="17"/>
  <c r="E153" i="17"/>
  <c r="D153" i="17"/>
  <c r="C153" i="17"/>
  <c r="BI152" i="17"/>
  <c r="BG152" i="17"/>
  <c r="BE152" i="17"/>
  <c r="BC152" i="17"/>
  <c r="AW152" i="17"/>
  <c r="AX152" i="17" s="1"/>
  <c r="AD152" i="17"/>
  <c r="AB152" i="17"/>
  <c r="AA152" i="17"/>
  <c r="Z152" i="17"/>
  <c r="Y152" i="17"/>
  <c r="N152" i="17"/>
  <c r="L152" i="17"/>
  <c r="K152" i="17"/>
  <c r="J152" i="17"/>
  <c r="I152" i="17"/>
  <c r="H152" i="17"/>
  <c r="G152" i="17"/>
  <c r="F152" i="17"/>
  <c r="E152" i="17"/>
  <c r="D152" i="17"/>
  <c r="C152" i="17"/>
  <c r="BI151" i="17"/>
  <c r="BG151" i="17"/>
  <c r="BE151" i="17"/>
  <c r="BC151" i="17"/>
  <c r="AW151" i="17"/>
  <c r="AX151" i="17" s="1"/>
  <c r="AD151" i="17"/>
  <c r="AG151" i="17" s="1"/>
  <c r="AB151" i="17"/>
  <c r="E145" i="1" s="1"/>
  <c r="E146" i="1" s="1"/>
  <c r="AA151" i="17"/>
  <c r="D145" i="1" s="1"/>
  <c r="D146" i="1" s="1"/>
  <c r="Z151" i="17"/>
  <c r="C145" i="1" s="1"/>
  <c r="C146" i="1" s="1"/>
  <c r="Y151" i="17"/>
  <c r="B145" i="1" s="1"/>
  <c r="B146" i="1" s="1"/>
  <c r="N151" i="17"/>
  <c r="L151" i="17"/>
  <c r="K151" i="17"/>
  <c r="J151" i="17"/>
  <c r="I151" i="17"/>
  <c r="H151" i="17"/>
  <c r="G151" i="17"/>
  <c r="F151" i="17"/>
  <c r="E151" i="17"/>
  <c r="D151" i="17"/>
  <c r="C151" i="17"/>
  <c r="BI150" i="17"/>
  <c r="BG150" i="17"/>
  <c r="BE150" i="17"/>
  <c r="BC150" i="17"/>
  <c r="AW150" i="17"/>
  <c r="AX150" i="17" s="1"/>
  <c r="AZ150" i="17" s="1"/>
  <c r="BA150" i="17" s="1"/>
  <c r="AD150" i="17"/>
  <c r="AB150" i="17"/>
  <c r="AA150" i="17"/>
  <c r="Z150" i="17"/>
  <c r="Y150" i="17"/>
  <c r="N150" i="17"/>
  <c r="L150" i="17"/>
  <c r="K150" i="17"/>
  <c r="J150" i="17"/>
  <c r="I150" i="17"/>
  <c r="H150" i="17"/>
  <c r="G150" i="17"/>
  <c r="F150" i="17"/>
  <c r="E150" i="17"/>
  <c r="D150" i="17"/>
  <c r="C150" i="17"/>
  <c r="BI149" i="17"/>
  <c r="BG149" i="17"/>
  <c r="BE149" i="17"/>
  <c r="BC149" i="17"/>
  <c r="AW149" i="17"/>
  <c r="AX149" i="17" s="1"/>
  <c r="AD149" i="17"/>
  <c r="AE149" i="17" s="1"/>
  <c r="AB149" i="17"/>
  <c r="AA149" i="17"/>
  <c r="Z149" i="17"/>
  <c r="Y149" i="17"/>
  <c r="N149" i="17"/>
  <c r="L149" i="17"/>
  <c r="K149" i="17"/>
  <c r="J149" i="17"/>
  <c r="I149" i="17"/>
  <c r="H149" i="17"/>
  <c r="G149" i="17"/>
  <c r="F149" i="17"/>
  <c r="E149" i="17"/>
  <c r="D149" i="17"/>
  <c r="C149" i="17"/>
  <c r="BI148" i="17"/>
  <c r="BG148" i="17"/>
  <c r="BE148" i="17"/>
  <c r="BC148" i="17"/>
  <c r="AW148" i="17"/>
  <c r="AX148" i="17" s="1"/>
  <c r="AZ148" i="17" s="1"/>
  <c r="BA148" i="17" s="1"/>
  <c r="AD148" i="17"/>
  <c r="AE148" i="17" s="1"/>
  <c r="AB148" i="17"/>
  <c r="AA148" i="17"/>
  <c r="Z148" i="17"/>
  <c r="Y148" i="17"/>
  <c r="N148" i="17"/>
  <c r="L148" i="17"/>
  <c r="K148" i="17"/>
  <c r="J148" i="17"/>
  <c r="I148" i="17"/>
  <c r="H148" i="17"/>
  <c r="G148" i="17"/>
  <c r="F148" i="17"/>
  <c r="E148" i="17"/>
  <c r="D148" i="17"/>
  <c r="C148" i="17"/>
  <c r="BI147" i="17"/>
  <c r="BG147" i="17"/>
  <c r="BE147" i="17"/>
  <c r="BC147" i="17"/>
  <c r="AW147" i="17"/>
  <c r="AX147" i="17" s="1"/>
  <c r="AD147" i="17"/>
  <c r="AB147" i="17"/>
  <c r="AA147" i="17"/>
  <c r="Z147" i="17"/>
  <c r="Y147" i="17"/>
  <c r="N147" i="17"/>
  <c r="L147" i="17"/>
  <c r="K147" i="17"/>
  <c r="J147" i="17"/>
  <c r="I147" i="17"/>
  <c r="H147" i="17"/>
  <c r="G147" i="17"/>
  <c r="F147" i="17"/>
  <c r="E147" i="17"/>
  <c r="D147" i="17"/>
  <c r="C147" i="17"/>
  <c r="BI146" i="17"/>
  <c r="BG146" i="17"/>
  <c r="BE146" i="17"/>
  <c r="BC146" i="17"/>
  <c r="AW146" i="17"/>
  <c r="AX146" i="17" s="1"/>
  <c r="AD146" i="17"/>
  <c r="AB146" i="17"/>
  <c r="E141" i="1" s="1"/>
  <c r="E142" i="1" s="1"/>
  <c r="AA146" i="17"/>
  <c r="D141" i="1" s="1"/>
  <c r="D142" i="1" s="1"/>
  <c r="Z146" i="17"/>
  <c r="C141" i="1" s="1"/>
  <c r="C142" i="1" s="1"/>
  <c r="Y146" i="17"/>
  <c r="B141" i="1" s="1"/>
  <c r="B142" i="1" s="1"/>
  <c r="N146" i="17"/>
  <c r="L146" i="17"/>
  <c r="K146" i="17"/>
  <c r="J146" i="17"/>
  <c r="I146" i="17"/>
  <c r="H146" i="17"/>
  <c r="G146" i="17"/>
  <c r="F146" i="17"/>
  <c r="E146" i="17"/>
  <c r="D146" i="17"/>
  <c r="C146" i="17"/>
  <c r="BI145" i="17"/>
  <c r="BG145" i="17"/>
  <c r="BE145" i="17"/>
  <c r="BC145" i="17"/>
  <c r="AW145" i="17"/>
  <c r="AX145" i="17" s="1"/>
  <c r="AD145" i="17"/>
  <c r="AB145" i="17"/>
  <c r="AA145" i="17"/>
  <c r="Z145" i="17"/>
  <c r="Y145" i="17"/>
  <c r="N145" i="17"/>
  <c r="L145" i="17"/>
  <c r="K145" i="17"/>
  <c r="J145" i="17"/>
  <c r="I145" i="17"/>
  <c r="H145" i="17"/>
  <c r="G145" i="17"/>
  <c r="F145" i="17"/>
  <c r="E145" i="17"/>
  <c r="D145" i="17"/>
  <c r="C145" i="17"/>
  <c r="BI144" i="17"/>
  <c r="BG144" i="17"/>
  <c r="BE144" i="17"/>
  <c r="BC144" i="17"/>
  <c r="AW144" i="17"/>
  <c r="AX144" i="17" s="1"/>
  <c r="AZ144" i="17" s="1"/>
  <c r="BA144" i="17" s="1"/>
  <c r="AD144" i="17"/>
  <c r="AF144" i="17" s="1"/>
  <c r="AB144" i="17"/>
  <c r="AA144" i="17"/>
  <c r="Z144" i="17"/>
  <c r="Y144" i="17"/>
  <c r="N144" i="17"/>
  <c r="L144" i="17"/>
  <c r="K144" i="17"/>
  <c r="J144" i="17"/>
  <c r="I144" i="17"/>
  <c r="H144" i="17"/>
  <c r="G144" i="17"/>
  <c r="F144" i="17"/>
  <c r="E144" i="17"/>
  <c r="D144" i="17"/>
  <c r="C144" i="17"/>
  <c r="BI143" i="17"/>
  <c r="BG143" i="17"/>
  <c r="BE143" i="17"/>
  <c r="BC143" i="17"/>
  <c r="AW143" i="17"/>
  <c r="AX143" i="17" s="1"/>
  <c r="AD143" i="17"/>
  <c r="AB143" i="17"/>
  <c r="AA143" i="17"/>
  <c r="Z143" i="17"/>
  <c r="Y143" i="17"/>
  <c r="N143" i="17"/>
  <c r="L143" i="17"/>
  <c r="K143" i="17"/>
  <c r="J143" i="17"/>
  <c r="I143" i="17"/>
  <c r="H143" i="17"/>
  <c r="G143" i="17"/>
  <c r="F143" i="17"/>
  <c r="E143" i="17"/>
  <c r="D143" i="17"/>
  <c r="C143" i="17"/>
  <c r="BI142" i="17"/>
  <c r="BG142" i="17"/>
  <c r="BE142" i="17"/>
  <c r="BC142" i="17"/>
  <c r="AW142" i="17"/>
  <c r="AX142" i="17" s="1"/>
  <c r="AZ142" i="17" s="1"/>
  <c r="BA142" i="17" s="1"/>
  <c r="AD142" i="17"/>
  <c r="AF142" i="17" s="1"/>
  <c r="AB142" i="17"/>
  <c r="AA142" i="17"/>
  <c r="Z142" i="17"/>
  <c r="Y142" i="17"/>
  <c r="N142" i="17"/>
  <c r="L142" i="17"/>
  <c r="K142" i="17"/>
  <c r="J142" i="17"/>
  <c r="I142" i="17"/>
  <c r="H142" i="17"/>
  <c r="G142" i="17"/>
  <c r="F142" i="17"/>
  <c r="E142" i="17"/>
  <c r="D142" i="17"/>
  <c r="C142" i="17"/>
  <c r="BI141" i="17"/>
  <c r="BG141" i="17"/>
  <c r="BE141" i="17"/>
  <c r="BC141" i="17"/>
  <c r="AW141" i="17"/>
  <c r="AX141" i="17" s="1"/>
  <c r="AD141" i="17"/>
  <c r="AB141" i="17"/>
  <c r="E137" i="1" s="1"/>
  <c r="E138" i="1" s="1"/>
  <c r="AA141" i="17"/>
  <c r="D137" i="1" s="1"/>
  <c r="D138" i="1" s="1"/>
  <c r="Z141" i="17"/>
  <c r="C137" i="1" s="1"/>
  <c r="C138" i="1" s="1"/>
  <c r="Y141" i="17"/>
  <c r="B137" i="1" s="1"/>
  <c r="B138" i="1" s="1"/>
  <c r="N141" i="17"/>
  <c r="L141" i="17"/>
  <c r="K141" i="17"/>
  <c r="J141" i="17"/>
  <c r="I141" i="17"/>
  <c r="H141" i="17"/>
  <c r="G141" i="17"/>
  <c r="F141" i="17"/>
  <c r="E141" i="17"/>
  <c r="D141" i="17"/>
  <c r="C141" i="17"/>
  <c r="BI140" i="17"/>
  <c r="BG140" i="17"/>
  <c r="BE140" i="17"/>
  <c r="BC140" i="17"/>
  <c r="AW140" i="17"/>
  <c r="AX140" i="17" s="1"/>
  <c r="AZ140" i="17" s="1"/>
  <c r="BA140" i="17" s="1"/>
  <c r="AD140" i="17"/>
  <c r="AE140" i="17" s="1"/>
  <c r="AB140" i="17"/>
  <c r="AA140" i="17"/>
  <c r="Z140" i="17"/>
  <c r="Y140" i="17"/>
  <c r="N140" i="17"/>
  <c r="L140" i="17"/>
  <c r="K140" i="17"/>
  <c r="J140" i="17"/>
  <c r="I140" i="17"/>
  <c r="H140" i="17"/>
  <c r="G140" i="17"/>
  <c r="F140" i="17"/>
  <c r="E140" i="17"/>
  <c r="D140" i="17"/>
  <c r="C140" i="17"/>
  <c r="BI139" i="17"/>
  <c r="BG139" i="17"/>
  <c r="BE139" i="17"/>
  <c r="BC139" i="17"/>
  <c r="AW139" i="17"/>
  <c r="AX139" i="17" s="1"/>
  <c r="K133" i="1" s="1"/>
  <c r="K134" i="1" s="1"/>
  <c r="AD139" i="17"/>
  <c r="AB139" i="17"/>
  <c r="E133" i="1" s="1"/>
  <c r="E134" i="1" s="1"/>
  <c r="AA139" i="17"/>
  <c r="D133" i="1" s="1"/>
  <c r="D134" i="1" s="1"/>
  <c r="Z139" i="17"/>
  <c r="C133" i="1" s="1"/>
  <c r="C134" i="1" s="1"/>
  <c r="Y139" i="17"/>
  <c r="B133" i="1" s="1"/>
  <c r="B134" i="1" s="1"/>
  <c r="N139" i="17"/>
  <c r="L139" i="17"/>
  <c r="K139" i="17"/>
  <c r="J139" i="17"/>
  <c r="I139" i="17"/>
  <c r="H139" i="17"/>
  <c r="G139" i="17"/>
  <c r="F139" i="17"/>
  <c r="E139" i="17"/>
  <c r="D139" i="17"/>
  <c r="C139" i="17"/>
  <c r="BI138" i="17"/>
  <c r="BG138" i="17"/>
  <c r="BE138" i="17"/>
  <c r="BC138" i="17"/>
  <c r="AW138" i="17"/>
  <c r="AX138" i="17" s="1"/>
  <c r="AD138" i="17"/>
  <c r="AE138" i="17" s="1"/>
  <c r="AB138" i="17"/>
  <c r="AA138" i="17"/>
  <c r="Z138" i="17"/>
  <c r="Y138" i="17"/>
  <c r="N138" i="17"/>
  <c r="L138" i="17"/>
  <c r="K138" i="17"/>
  <c r="J138" i="17"/>
  <c r="I138" i="17"/>
  <c r="H138" i="17"/>
  <c r="G138" i="17"/>
  <c r="F138" i="17"/>
  <c r="E138" i="17"/>
  <c r="D138" i="17"/>
  <c r="C138" i="17"/>
  <c r="BI137" i="17"/>
  <c r="BG137" i="17"/>
  <c r="BE137" i="17"/>
  <c r="BC137" i="17"/>
  <c r="AW137" i="17"/>
  <c r="AX137" i="17" s="1"/>
  <c r="AZ137" i="17" s="1"/>
  <c r="BA137" i="17" s="1"/>
  <c r="AD137" i="17"/>
  <c r="AF137" i="17" s="1"/>
  <c r="AB137" i="17"/>
  <c r="AA137" i="17"/>
  <c r="Z137" i="17"/>
  <c r="Y137" i="17"/>
  <c r="N137" i="17"/>
  <c r="L137" i="17"/>
  <c r="K137" i="17"/>
  <c r="J137" i="17"/>
  <c r="I137" i="17"/>
  <c r="H137" i="17"/>
  <c r="G137" i="17"/>
  <c r="F137" i="17"/>
  <c r="E137" i="17"/>
  <c r="D137" i="17"/>
  <c r="C137" i="17"/>
  <c r="BI136" i="17"/>
  <c r="BG136" i="17"/>
  <c r="BE136" i="17"/>
  <c r="BC136" i="17"/>
  <c r="AW136" i="17"/>
  <c r="AX136" i="17" s="1"/>
  <c r="AD136" i="17"/>
  <c r="AB136" i="17"/>
  <c r="AA136" i="17"/>
  <c r="Z136" i="17"/>
  <c r="Y136" i="17"/>
  <c r="N136" i="17"/>
  <c r="L136" i="17"/>
  <c r="K136" i="17"/>
  <c r="J136" i="17"/>
  <c r="I136" i="17"/>
  <c r="H136" i="17"/>
  <c r="G136" i="17"/>
  <c r="F136" i="17"/>
  <c r="E136" i="17"/>
  <c r="D136" i="17"/>
  <c r="C136" i="17"/>
  <c r="BI135" i="17"/>
  <c r="BG135" i="17"/>
  <c r="BE135" i="17"/>
  <c r="BC135" i="17"/>
  <c r="AW135" i="17"/>
  <c r="AX135" i="17" s="1"/>
  <c r="AZ135" i="17" s="1"/>
  <c r="BA135" i="17" s="1"/>
  <c r="AD135" i="17"/>
  <c r="AF135" i="17" s="1"/>
  <c r="AB135" i="17"/>
  <c r="AA135" i="17"/>
  <c r="Z135" i="17"/>
  <c r="Y135" i="17"/>
  <c r="N135" i="17"/>
  <c r="L135" i="17"/>
  <c r="K135" i="17"/>
  <c r="J135" i="17"/>
  <c r="I135" i="17"/>
  <c r="H135" i="17"/>
  <c r="G135" i="17"/>
  <c r="F135" i="17"/>
  <c r="E135" i="17"/>
  <c r="D135" i="17"/>
  <c r="C135" i="17"/>
  <c r="BI134" i="17"/>
  <c r="BG134" i="17"/>
  <c r="BE134" i="17"/>
  <c r="BC134" i="17"/>
  <c r="AW134" i="17"/>
  <c r="AX134" i="17" s="1"/>
  <c r="AD134" i="17"/>
  <c r="AB134" i="17"/>
  <c r="AA134" i="17"/>
  <c r="Z134" i="17"/>
  <c r="Y134" i="17"/>
  <c r="N134" i="17"/>
  <c r="L134" i="17"/>
  <c r="K134" i="17"/>
  <c r="J134" i="17"/>
  <c r="I134" i="17"/>
  <c r="H134" i="17"/>
  <c r="G134" i="17"/>
  <c r="F134" i="17"/>
  <c r="E134" i="17"/>
  <c r="D134" i="17"/>
  <c r="C134" i="17"/>
  <c r="BI133" i="17"/>
  <c r="BG133" i="17"/>
  <c r="BE133" i="17"/>
  <c r="BC133" i="17"/>
  <c r="AW133" i="17"/>
  <c r="AX133" i="17" s="1"/>
  <c r="K129" i="1" s="1"/>
  <c r="K130" i="1" s="1"/>
  <c r="AD133" i="17"/>
  <c r="AB133" i="17"/>
  <c r="E129" i="1" s="1"/>
  <c r="E130" i="1" s="1"/>
  <c r="AA133" i="17"/>
  <c r="D129" i="1" s="1"/>
  <c r="D130" i="1" s="1"/>
  <c r="Z133" i="17"/>
  <c r="C129" i="1" s="1"/>
  <c r="C130" i="1" s="1"/>
  <c r="Y133" i="17"/>
  <c r="B129" i="1" s="1"/>
  <c r="B130" i="1" s="1"/>
  <c r="N133" i="17"/>
  <c r="L133" i="17"/>
  <c r="K133" i="17"/>
  <c r="J133" i="17"/>
  <c r="I133" i="17"/>
  <c r="H133" i="17"/>
  <c r="G133" i="17"/>
  <c r="F133" i="17"/>
  <c r="E133" i="17"/>
  <c r="D133" i="17"/>
  <c r="C133" i="17"/>
  <c r="BI132" i="17"/>
  <c r="BG132" i="17"/>
  <c r="BE132" i="17"/>
  <c r="BC132" i="17"/>
  <c r="AW132" i="17"/>
  <c r="AX132" i="17" s="1"/>
  <c r="K125" i="1" s="1"/>
  <c r="K126" i="1" s="1"/>
  <c r="AD132" i="17"/>
  <c r="AF132" i="17" s="1"/>
  <c r="AB132" i="17"/>
  <c r="E125" i="1" s="1"/>
  <c r="E126" i="1" s="1"/>
  <c r="AA132" i="17"/>
  <c r="D125" i="1" s="1"/>
  <c r="D126" i="1" s="1"/>
  <c r="Z132" i="17"/>
  <c r="C125" i="1" s="1"/>
  <c r="C126" i="1" s="1"/>
  <c r="Y132" i="17"/>
  <c r="B125" i="1" s="1"/>
  <c r="B126" i="1" s="1"/>
  <c r="N132" i="17"/>
  <c r="L132" i="17"/>
  <c r="K132" i="17"/>
  <c r="J132" i="17"/>
  <c r="I132" i="17"/>
  <c r="H132" i="17"/>
  <c r="G132" i="17"/>
  <c r="F132" i="17"/>
  <c r="E132" i="17"/>
  <c r="D132" i="17"/>
  <c r="C132" i="17"/>
  <c r="BI131" i="17"/>
  <c r="BG131" i="17"/>
  <c r="BE131" i="17"/>
  <c r="BC131" i="17"/>
  <c r="AW131" i="17"/>
  <c r="AX131" i="17" s="1"/>
  <c r="AZ131" i="17" s="1"/>
  <c r="BA131" i="17" s="1"/>
  <c r="AD131" i="17"/>
  <c r="AB131" i="17"/>
  <c r="AA131" i="17"/>
  <c r="Z131" i="17"/>
  <c r="Y131" i="17"/>
  <c r="N131" i="17"/>
  <c r="L131" i="17"/>
  <c r="K131" i="17"/>
  <c r="J131" i="17"/>
  <c r="I131" i="17"/>
  <c r="H131" i="17"/>
  <c r="G131" i="17"/>
  <c r="F131" i="17"/>
  <c r="E131" i="17"/>
  <c r="D131" i="17"/>
  <c r="C131" i="17"/>
  <c r="BI130" i="17"/>
  <c r="BG130" i="17"/>
  <c r="BE130" i="17"/>
  <c r="BC130" i="17"/>
  <c r="AW130" i="17"/>
  <c r="AX130" i="17" s="1"/>
  <c r="AD130" i="17"/>
  <c r="AG130" i="17" s="1"/>
  <c r="AB130" i="17"/>
  <c r="AA130" i="17"/>
  <c r="Z130" i="17"/>
  <c r="Y130" i="17"/>
  <c r="N130" i="17"/>
  <c r="L130" i="17"/>
  <c r="K130" i="17"/>
  <c r="J130" i="17"/>
  <c r="I130" i="17"/>
  <c r="H130" i="17"/>
  <c r="G130" i="17"/>
  <c r="F130" i="17"/>
  <c r="E130" i="17"/>
  <c r="D130" i="17"/>
  <c r="C130" i="17"/>
  <c r="BI129" i="17"/>
  <c r="BG129" i="17"/>
  <c r="BE129" i="17"/>
  <c r="BC129" i="17"/>
  <c r="AW129" i="17"/>
  <c r="AX129" i="17" s="1"/>
  <c r="AZ129" i="17" s="1"/>
  <c r="BA129" i="17" s="1"/>
  <c r="AD129" i="17"/>
  <c r="AB129" i="17"/>
  <c r="AA129" i="17"/>
  <c r="Z129" i="17"/>
  <c r="Y129" i="17"/>
  <c r="N129" i="17"/>
  <c r="L129" i="17"/>
  <c r="K129" i="17"/>
  <c r="J129" i="17"/>
  <c r="I129" i="17"/>
  <c r="H129" i="17"/>
  <c r="G129" i="17"/>
  <c r="F129" i="17"/>
  <c r="E129" i="17"/>
  <c r="D129" i="17"/>
  <c r="C129" i="17"/>
  <c r="BI128" i="17"/>
  <c r="BG128" i="17"/>
  <c r="BE128" i="17"/>
  <c r="BC128" i="17"/>
  <c r="AW128" i="17"/>
  <c r="AX128" i="17" s="1"/>
  <c r="AD128" i="17"/>
  <c r="AE128" i="17" s="1"/>
  <c r="AB128" i="17"/>
  <c r="AA128" i="17"/>
  <c r="Z128" i="17"/>
  <c r="Y128" i="17"/>
  <c r="N128" i="17"/>
  <c r="L128" i="17"/>
  <c r="K128" i="17"/>
  <c r="J128" i="17"/>
  <c r="I128" i="17"/>
  <c r="H128" i="17"/>
  <c r="G128" i="17"/>
  <c r="F128" i="17"/>
  <c r="E128" i="17"/>
  <c r="D128" i="17"/>
  <c r="C128" i="17"/>
  <c r="BI127" i="17"/>
  <c r="BG127" i="17"/>
  <c r="BE127" i="17"/>
  <c r="BC127" i="17"/>
  <c r="AW127" i="17"/>
  <c r="AX127" i="17" s="1"/>
  <c r="AZ127" i="17" s="1"/>
  <c r="BA127" i="17" s="1"/>
  <c r="AD127" i="17"/>
  <c r="AE127" i="17" s="1"/>
  <c r="AB127" i="17"/>
  <c r="AA127" i="17"/>
  <c r="Z127" i="17"/>
  <c r="Y127" i="17"/>
  <c r="N127" i="17"/>
  <c r="L127" i="17"/>
  <c r="K127" i="17"/>
  <c r="J127" i="17"/>
  <c r="I127" i="17"/>
  <c r="H127" i="17"/>
  <c r="G127" i="17"/>
  <c r="F127" i="17"/>
  <c r="E127" i="17"/>
  <c r="D127" i="17"/>
  <c r="C127" i="17"/>
  <c r="BI126" i="17"/>
  <c r="BG126" i="17"/>
  <c r="BE126" i="17"/>
  <c r="BC126" i="17"/>
  <c r="AW126" i="17"/>
  <c r="AX126" i="17" s="1"/>
  <c r="AD126" i="17"/>
  <c r="AG126" i="17" s="1"/>
  <c r="AB126" i="17"/>
  <c r="AA126" i="17"/>
  <c r="Z126" i="17"/>
  <c r="Y126" i="17"/>
  <c r="N126" i="17"/>
  <c r="L126" i="17"/>
  <c r="K126" i="17"/>
  <c r="J126" i="17"/>
  <c r="I126" i="17"/>
  <c r="H126" i="17"/>
  <c r="G126" i="17"/>
  <c r="F126" i="17"/>
  <c r="E126" i="17"/>
  <c r="D126" i="17"/>
  <c r="C126" i="17"/>
  <c r="BI125" i="17"/>
  <c r="BG125" i="17"/>
  <c r="BE125" i="17"/>
  <c r="BC125" i="17"/>
  <c r="AW125" i="17"/>
  <c r="AX125" i="17" s="1"/>
  <c r="AD125" i="17"/>
  <c r="AB125" i="17"/>
  <c r="AA125" i="17"/>
  <c r="Z125" i="17"/>
  <c r="Y125" i="17"/>
  <c r="N125" i="17"/>
  <c r="L125" i="17"/>
  <c r="K125" i="17"/>
  <c r="J125" i="17"/>
  <c r="I125" i="17"/>
  <c r="H125" i="17"/>
  <c r="G125" i="17"/>
  <c r="F125" i="17"/>
  <c r="E125" i="17"/>
  <c r="D125" i="17"/>
  <c r="C125" i="17"/>
  <c r="BI124" i="17"/>
  <c r="BG124" i="17"/>
  <c r="BE124" i="17"/>
  <c r="BC124" i="17"/>
  <c r="AW124" i="17"/>
  <c r="AX124" i="17" s="1"/>
  <c r="K121" i="1" s="1"/>
  <c r="K122" i="1" s="1"/>
  <c r="AD124" i="17"/>
  <c r="AE124" i="17" s="1"/>
  <c r="AB124" i="17"/>
  <c r="E121" i="1" s="1"/>
  <c r="E122" i="1" s="1"/>
  <c r="AA124" i="17"/>
  <c r="D121" i="1" s="1"/>
  <c r="D122" i="1" s="1"/>
  <c r="Z124" i="17"/>
  <c r="C121" i="1" s="1"/>
  <c r="C122" i="1" s="1"/>
  <c r="Y124" i="17"/>
  <c r="B121" i="1" s="1"/>
  <c r="B122" i="1" s="1"/>
  <c r="N124" i="17"/>
  <c r="L124" i="17"/>
  <c r="K124" i="17"/>
  <c r="J124" i="17"/>
  <c r="I124" i="17"/>
  <c r="H124" i="17"/>
  <c r="G124" i="17"/>
  <c r="F124" i="17"/>
  <c r="E124" i="17"/>
  <c r="D124" i="17"/>
  <c r="C124" i="17"/>
  <c r="BI123" i="17"/>
  <c r="BG123" i="17"/>
  <c r="BE123" i="17"/>
  <c r="BC123" i="17"/>
  <c r="AW123" i="17"/>
  <c r="AX123" i="17" s="1"/>
  <c r="AZ123" i="17" s="1"/>
  <c r="BA123" i="17" s="1"/>
  <c r="AD123" i="17"/>
  <c r="AG123" i="17" s="1"/>
  <c r="AB123" i="17"/>
  <c r="AA123" i="17"/>
  <c r="Z123" i="17"/>
  <c r="Y123" i="17"/>
  <c r="N123" i="17"/>
  <c r="L123" i="17"/>
  <c r="K123" i="17"/>
  <c r="J123" i="17"/>
  <c r="I123" i="17"/>
  <c r="H123" i="17"/>
  <c r="G123" i="17"/>
  <c r="F123" i="17"/>
  <c r="E123" i="17"/>
  <c r="D123" i="17"/>
  <c r="C123" i="17"/>
  <c r="BI122" i="17"/>
  <c r="BG122" i="17"/>
  <c r="BE122" i="17"/>
  <c r="BC122" i="17"/>
  <c r="AW122" i="17"/>
  <c r="AX122" i="17" s="1"/>
  <c r="AD122" i="17"/>
  <c r="AB122" i="17"/>
  <c r="AA122" i="17"/>
  <c r="Z122" i="17"/>
  <c r="Y122" i="17"/>
  <c r="N122" i="17"/>
  <c r="L122" i="17"/>
  <c r="K122" i="17"/>
  <c r="J122" i="17"/>
  <c r="I122" i="17"/>
  <c r="H122" i="17"/>
  <c r="G122" i="17"/>
  <c r="F122" i="17"/>
  <c r="E122" i="17"/>
  <c r="D122" i="17"/>
  <c r="C122" i="17"/>
  <c r="BI121" i="17"/>
  <c r="BG121" i="17"/>
  <c r="BE121" i="17"/>
  <c r="BC121" i="17"/>
  <c r="AW121" i="17"/>
  <c r="AX121" i="17" s="1"/>
  <c r="AZ121" i="17" s="1"/>
  <c r="BA121" i="17" s="1"/>
  <c r="AD121" i="17"/>
  <c r="AB121" i="17"/>
  <c r="AA121" i="17"/>
  <c r="Z121" i="17"/>
  <c r="Y121" i="17"/>
  <c r="N121" i="17"/>
  <c r="L121" i="17"/>
  <c r="K121" i="17"/>
  <c r="J121" i="17"/>
  <c r="I121" i="17"/>
  <c r="H121" i="17"/>
  <c r="G121" i="17"/>
  <c r="F121" i="17"/>
  <c r="E121" i="17"/>
  <c r="D121" i="17"/>
  <c r="C121" i="17"/>
  <c r="BI120" i="17"/>
  <c r="BG120" i="17"/>
  <c r="BE120" i="17"/>
  <c r="BC120" i="17"/>
  <c r="AW120" i="17"/>
  <c r="AX120" i="17" s="1"/>
  <c r="AD120" i="17"/>
  <c r="AE120" i="17" s="1"/>
  <c r="AB120" i="17"/>
  <c r="AA120" i="17"/>
  <c r="Z120" i="17"/>
  <c r="Y120" i="17"/>
  <c r="N120" i="17"/>
  <c r="L120" i="17"/>
  <c r="K120" i="17"/>
  <c r="J120" i="17"/>
  <c r="I120" i="17"/>
  <c r="H120" i="17"/>
  <c r="G120" i="17"/>
  <c r="F120" i="17"/>
  <c r="E120" i="17"/>
  <c r="D120" i="17"/>
  <c r="C120" i="17"/>
  <c r="BI119" i="17"/>
  <c r="BG119" i="17"/>
  <c r="BE119" i="17"/>
  <c r="BC119" i="17"/>
  <c r="AW119" i="17"/>
  <c r="AX119" i="17" s="1"/>
  <c r="AD119" i="17"/>
  <c r="AB119" i="17"/>
  <c r="AA119" i="17"/>
  <c r="Z119" i="17"/>
  <c r="Y119" i="17"/>
  <c r="N119" i="17"/>
  <c r="L119" i="17"/>
  <c r="K119" i="17"/>
  <c r="J119" i="17"/>
  <c r="I119" i="17"/>
  <c r="H119" i="17"/>
  <c r="G119" i="17"/>
  <c r="F119" i="17"/>
  <c r="E119" i="17"/>
  <c r="D119" i="17"/>
  <c r="C119" i="17"/>
  <c r="BI118" i="17"/>
  <c r="BG118" i="17"/>
  <c r="BE118" i="17"/>
  <c r="BC118" i="17"/>
  <c r="AW118" i="17"/>
  <c r="AX118" i="17" s="1"/>
  <c r="AZ118" i="17" s="1"/>
  <c r="BA118" i="17" s="1"/>
  <c r="AD118" i="17"/>
  <c r="AF118" i="17" s="1"/>
  <c r="AB118" i="17"/>
  <c r="AA118" i="17"/>
  <c r="Z118" i="17"/>
  <c r="Y118" i="17"/>
  <c r="N118" i="17"/>
  <c r="L118" i="17"/>
  <c r="K118" i="17"/>
  <c r="J118" i="17"/>
  <c r="I118" i="17"/>
  <c r="H118" i="17"/>
  <c r="G118" i="17"/>
  <c r="F118" i="17"/>
  <c r="E118" i="17"/>
  <c r="D118" i="17"/>
  <c r="C118" i="17"/>
  <c r="BI117" i="17"/>
  <c r="BG117" i="17"/>
  <c r="BE117" i="17"/>
  <c r="BC117" i="17"/>
  <c r="AW117" i="17"/>
  <c r="AX117" i="17" s="1"/>
  <c r="AZ117" i="17" s="1"/>
  <c r="BA117" i="17" s="1"/>
  <c r="AD117" i="17"/>
  <c r="AB117" i="17"/>
  <c r="AA117" i="17"/>
  <c r="Z117" i="17"/>
  <c r="Y117" i="17"/>
  <c r="N117" i="17"/>
  <c r="L117" i="17"/>
  <c r="K117" i="17"/>
  <c r="J117" i="17"/>
  <c r="I117" i="17"/>
  <c r="H117" i="17"/>
  <c r="G117" i="17"/>
  <c r="F117" i="17"/>
  <c r="E117" i="17"/>
  <c r="D117" i="17"/>
  <c r="C117" i="17"/>
  <c r="BI116" i="17"/>
  <c r="BG116" i="17"/>
  <c r="BE116" i="17"/>
  <c r="BC116" i="17"/>
  <c r="AW116" i="17"/>
  <c r="AX116" i="17" s="1"/>
  <c r="AD116" i="17"/>
  <c r="AB116" i="17"/>
  <c r="AA116" i="17"/>
  <c r="Z116" i="17"/>
  <c r="Y116" i="17"/>
  <c r="N116" i="17"/>
  <c r="L116" i="17"/>
  <c r="K116" i="17"/>
  <c r="J116" i="17"/>
  <c r="I116" i="17"/>
  <c r="H116" i="17"/>
  <c r="G116" i="17"/>
  <c r="F116" i="17"/>
  <c r="E116" i="17"/>
  <c r="D116" i="17"/>
  <c r="C116" i="17"/>
  <c r="BI115" i="17"/>
  <c r="BG115" i="17"/>
  <c r="BE115" i="17"/>
  <c r="BC115" i="17"/>
  <c r="AW115" i="17"/>
  <c r="AX115" i="17" s="1"/>
  <c r="AZ115" i="17" s="1"/>
  <c r="BA115" i="17" s="1"/>
  <c r="AD115" i="17"/>
  <c r="AF115" i="17" s="1"/>
  <c r="AB115" i="17"/>
  <c r="AA115" i="17"/>
  <c r="Z115" i="17"/>
  <c r="Y115" i="17"/>
  <c r="N115" i="17"/>
  <c r="L115" i="17"/>
  <c r="K115" i="17"/>
  <c r="J115" i="17"/>
  <c r="I115" i="17"/>
  <c r="H115" i="17"/>
  <c r="G115" i="17"/>
  <c r="F115" i="17"/>
  <c r="E115" i="17"/>
  <c r="D115" i="17"/>
  <c r="C115" i="17"/>
  <c r="BI114" i="17"/>
  <c r="BG114" i="17"/>
  <c r="BE114" i="17"/>
  <c r="BC114" i="17"/>
  <c r="AW114" i="17"/>
  <c r="AX114" i="17" s="1"/>
  <c r="AD114" i="17"/>
  <c r="AG114" i="17" s="1"/>
  <c r="AB114" i="17"/>
  <c r="AA114" i="17"/>
  <c r="Z114" i="17"/>
  <c r="Y114" i="17"/>
  <c r="N114" i="17"/>
  <c r="L114" i="17"/>
  <c r="K114" i="17"/>
  <c r="J114" i="17"/>
  <c r="I114" i="17"/>
  <c r="H114" i="17"/>
  <c r="G114" i="17"/>
  <c r="F114" i="17"/>
  <c r="E114" i="17"/>
  <c r="D114" i="17"/>
  <c r="C114" i="17"/>
  <c r="BI113" i="17"/>
  <c r="BG113" i="17"/>
  <c r="BE113" i="17"/>
  <c r="BC113" i="17"/>
  <c r="AW113" i="17"/>
  <c r="AX113" i="17" s="1"/>
  <c r="AD113" i="17"/>
  <c r="AB113" i="17"/>
  <c r="E117" i="1" s="1"/>
  <c r="E118" i="1" s="1"/>
  <c r="AA113" i="17"/>
  <c r="D117" i="1" s="1"/>
  <c r="D118" i="1" s="1"/>
  <c r="Z113" i="17"/>
  <c r="C117" i="1" s="1"/>
  <c r="C118" i="1" s="1"/>
  <c r="Y113" i="17"/>
  <c r="B117" i="1" s="1"/>
  <c r="B118" i="1" s="1"/>
  <c r="N113" i="17"/>
  <c r="L113" i="17"/>
  <c r="K113" i="17"/>
  <c r="J113" i="17"/>
  <c r="I113" i="17"/>
  <c r="H113" i="17"/>
  <c r="G113" i="17"/>
  <c r="F113" i="17"/>
  <c r="E113" i="17"/>
  <c r="D113" i="17"/>
  <c r="C113" i="17"/>
  <c r="BI112" i="17"/>
  <c r="BG112" i="17"/>
  <c r="BE112" i="17"/>
  <c r="BC112" i="17"/>
  <c r="AW112" i="17"/>
  <c r="AX112" i="17" s="1"/>
  <c r="AD112" i="17"/>
  <c r="AB112" i="17"/>
  <c r="AA112" i="17"/>
  <c r="Z112" i="17"/>
  <c r="Y112" i="17"/>
  <c r="N112" i="17"/>
  <c r="L112" i="17"/>
  <c r="K112" i="17"/>
  <c r="J112" i="17"/>
  <c r="I112" i="17"/>
  <c r="H112" i="17"/>
  <c r="G112" i="17"/>
  <c r="F112" i="17"/>
  <c r="E112" i="17"/>
  <c r="D112" i="17"/>
  <c r="C112" i="17"/>
  <c r="BI111" i="17"/>
  <c r="BG111" i="17"/>
  <c r="BE111" i="17"/>
  <c r="BC111" i="17"/>
  <c r="AW111" i="17"/>
  <c r="AX111" i="17" s="1"/>
  <c r="AZ111" i="17" s="1"/>
  <c r="BA111" i="17" s="1"/>
  <c r="AD111" i="17"/>
  <c r="AB111" i="17"/>
  <c r="AA111" i="17"/>
  <c r="Z111" i="17"/>
  <c r="Y111" i="17"/>
  <c r="N111" i="17"/>
  <c r="L111" i="17"/>
  <c r="K111" i="17"/>
  <c r="J111" i="17"/>
  <c r="I111" i="17"/>
  <c r="H111" i="17"/>
  <c r="G111" i="17"/>
  <c r="F111" i="17"/>
  <c r="E111" i="17"/>
  <c r="D111" i="17"/>
  <c r="C111" i="17"/>
  <c r="BI110" i="17"/>
  <c r="BG110" i="17"/>
  <c r="BE110" i="17"/>
  <c r="BC110" i="17"/>
  <c r="AW110" i="17"/>
  <c r="AX110" i="17" s="1"/>
  <c r="AD110" i="17"/>
  <c r="AG110" i="17" s="1"/>
  <c r="AB110" i="17"/>
  <c r="AA110" i="17"/>
  <c r="Z110" i="17"/>
  <c r="Y110" i="17"/>
  <c r="N110" i="17"/>
  <c r="L110" i="17"/>
  <c r="K110" i="17"/>
  <c r="J110" i="17"/>
  <c r="I110" i="17"/>
  <c r="H110" i="17"/>
  <c r="G110" i="17"/>
  <c r="F110" i="17"/>
  <c r="E110" i="17"/>
  <c r="D110" i="17"/>
  <c r="C110" i="17"/>
  <c r="BI109" i="17"/>
  <c r="BG109" i="17"/>
  <c r="BE109" i="17"/>
  <c r="BC109" i="17"/>
  <c r="AW109" i="17"/>
  <c r="AX109" i="17" s="1"/>
  <c r="BD109" i="17" s="1"/>
  <c r="AD109" i="17"/>
  <c r="AB109" i="17"/>
  <c r="AA109" i="17"/>
  <c r="Z109" i="17"/>
  <c r="Y109" i="17"/>
  <c r="N109" i="17"/>
  <c r="L109" i="17"/>
  <c r="K109" i="17"/>
  <c r="J109" i="17"/>
  <c r="I109" i="17"/>
  <c r="H109" i="17"/>
  <c r="G109" i="17"/>
  <c r="F109" i="17"/>
  <c r="E109" i="17"/>
  <c r="D109" i="17"/>
  <c r="C109" i="17"/>
  <c r="BI108" i="17"/>
  <c r="BG108" i="17"/>
  <c r="BE108" i="17"/>
  <c r="BC108" i="17"/>
  <c r="AW108" i="17"/>
  <c r="AX108" i="17" s="1"/>
  <c r="K113" i="1" s="1"/>
  <c r="K114" i="1" s="1"/>
  <c r="AD108" i="17"/>
  <c r="AE108" i="17" s="1"/>
  <c r="AB108" i="17"/>
  <c r="E113" i="1" s="1"/>
  <c r="E114" i="1" s="1"/>
  <c r="AA108" i="17"/>
  <c r="D113" i="1" s="1"/>
  <c r="D114" i="1" s="1"/>
  <c r="Z108" i="17"/>
  <c r="C113" i="1" s="1"/>
  <c r="C114" i="1" s="1"/>
  <c r="Y108" i="17"/>
  <c r="B113" i="1" s="1"/>
  <c r="B114" i="1" s="1"/>
  <c r="N108" i="17"/>
  <c r="L108" i="17"/>
  <c r="K108" i="17"/>
  <c r="J108" i="17"/>
  <c r="I108" i="17"/>
  <c r="H108" i="17"/>
  <c r="G108" i="17"/>
  <c r="F108" i="17"/>
  <c r="E108" i="17"/>
  <c r="D108" i="17"/>
  <c r="C108" i="17"/>
  <c r="BI107" i="17"/>
  <c r="BG107" i="17"/>
  <c r="BE107" i="17"/>
  <c r="BC107" i="17"/>
  <c r="AW107" i="17"/>
  <c r="AX107" i="17" s="1"/>
  <c r="AZ107" i="17" s="1"/>
  <c r="BA107" i="17" s="1"/>
  <c r="AD107" i="17"/>
  <c r="AG107" i="17" s="1"/>
  <c r="AB107" i="17"/>
  <c r="AA107" i="17"/>
  <c r="Z107" i="17"/>
  <c r="Y107" i="17"/>
  <c r="N107" i="17"/>
  <c r="L107" i="17"/>
  <c r="K107" i="17"/>
  <c r="J107" i="17"/>
  <c r="I107" i="17"/>
  <c r="H107" i="17"/>
  <c r="G107" i="17"/>
  <c r="F107" i="17"/>
  <c r="E107" i="17"/>
  <c r="D107" i="17"/>
  <c r="C107" i="17"/>
  <c r="BI106" i="17"/>
  <c r="BG106" i="17"/>
  <c r="BE106" i="17"/>
  <c r="BC106" i="17"/>
  <c r="AW106" i="17"/>
  <c r="AX106" i="17" s="1"/>
  <c r="AZ106" i="17" s="1"/>
  <c r="BA106" i="17" s="1"/>
  <c r="AD106" i="17"/>
  <c r="AB106" i="17"/>
  <c r="AA106" i="17"/>
  <c r="Z106" i="17"/>
  <c r="Y106" i="17"/>
  <c r="N106" i="17"/>
  <c r="L106" i="17"/>
  <c r="K106" i="17"/>
  <c r="J106" i="17"/>
  <c r="I106" i="17"/>
  <c r="H106" i="17"/>
  <c r="G106" i="17"/>
  <c r="F106" i="17"/>
  <c r="E106" i="17"/>
  <c r="D106" i="17"/>
  <c r="C106" i="17"/>
  <c r="BI105" i="17"/>
  <c r="BG105" i="17"/>
  <c r="BE105" i="17"/>
  <c r="BC105" i="17"/>
  <c r="AW105" i="17"/>
  <c r="AX105" i="17" s="1"/>
  <c r="K109" i="1" s="1"/>
  <c r="K110" i="1" s="1"/>
  <c r="AD105" i="17"/>
  <c r="AB105" i="17"/>
  <c r="E109" i="1" s="1"/>
  <c r="E110" i="1" s="1"/>
  <c r="AA105" i="17"/>
  <c r="D109" i="1" s="1"/>
  <c r="D110" i="1" s="1"/>
  <c r="Z105" i="17"/>
  <c r="C109" i="1" s="1"/>
  <c r="C110" i="1" s="1"/>
  <c r="Y105" i="17"/>
  <c r="B109" i="1" s="1"/>
  <c r="B110" i="1" s="1"/>
  <c r="N105" i="17"/>
  <c r="L105" i="17"/>
  <c r="K105" i="17"/>
  <c r="J105" i="17"/>
  <c r="I105" i="17"/>
  <c r="H105" i="17"/>
  <c r="G105" i="17"/>
  <c r="F105" i="17"/>
  <c r="E105" i="17"/>
  <c r="D105" i="17"/>
  <c r="C105" i="17"/>
  <c r="BI104" i="17"/>
  <c r="BG104" i="17"/>
  <c r="BE104" i="17"/>
  <c r="BC104" i="17"/>
  <c r="AW104" i="17"/>
  <c r="AX104" i="17" s="1"/>
  <c r="AD104" i="17"/>
  <c r="AB104" i="17"/>
  <c r="AA104" i="17"/>
  <c r="Z104" i="17"/>
  <c r="Y104" i="17"/>
  <c r="N104" i="17"/>
  <c r="L104" i="17"/>
  <c r="K104" i="17"/>
  <c r="J104" i="17"/>
  <c r="I104" i="17"/>
  <c r="H104" i="17"/>
  <c r="G104" i="17"/>
  <c r="F104" i="17"/>
  <c r="E104" i="17"/>
  <c r="D104" i="17"/>
  <c r="C104" i="17"/>
  <c r="BI103" i="17"/>
  <c r="BG103" i="17"/>
  <c r="BE103" i="17"/>
  <c r="BC103" i="17"/>
  <c r="AW103" i="17"/>
  <c r="AX103" i="17" s="1"/>
  <c r="AZ103" i="17" s="1"/>
  <c r="BA103" i="17" s="1"/>
  <c r="AD103" i="17"/>
  <c r="AB103" i="17"/>
  <c r="AA103" i="17"/>
  <c r="Z103" i="17"/>
  <c r="Y103" i="17"/>
  <c r="N103" i="17"/>
  <c r="L103" i="17"/>
  <c r="K103" i="17"/>
  <c r="J103" i="17"/>
  <c r="I103" i="17"/>
  <c r="H103" i="17"/>
  <c r="G103" i="17"/>
  <c r="F103" i="17"/>
  <c r="E103" i="17"/>
  <c r="D103" i="17"/>
  <c r="C103" i="17"/>
  <c r="BI102" i="17"/>
  <c r="BG102" i="17"/>
  <c r="BE102" i="17"/>
  <c r="BC102" i="17"/>
  <c r="AW102" i="17"/>
  <c r="AX102" i="17" s="1"/>
  <c r="K105" i="1" s="1"/>
  <c r="K106" i="1" s="1"/>
  <c r="AD102" i="17"/>
  <c r="AE102" i="17" s="1"/>
  <c r="AB102" i="17"/>
  <c r="E105" i="1" s="1"/>
  <c r="E106" i="1" s="1"/>
  <c r="AA102" i="17"/>
  <c r="D105" i="1" s="1"/>
  <c r="D106" i="1" s="1"/>
  <c r="Z102" i="17"/>
  <c r="C105" i="1" s="1"/>
  <c r="C106" i="1" s="1"/>
  <c r="Y102" i="17"/>
  <c r="B105" i="1" s="1"/>
  <c r="B106" i="1" s="1"/>
  <c r="N102" i="17"/>
  <c r="L102" i="17"/>
  <c r="K102" i="17"/>
  <c r="J102" i="17"/>
  <c r="I102" i="17"/>
  <c r="H102" i="17"/>
  <c r="G102" i="17"/>
  <c r="F102" i="17"/>
  <c r="E102" i="17"/>
  <c r="D102" i="17"/>
  <c r="C102" i="17"/>
  <c r="BI101" i="17"/>
  <c r="BG101" i="17"/>
  <c r="BE101" i="17"/>
  <c r="BC101" i="17"/>
  <c r="AW101" i="17"/>
  <c r="AX101" i="17" s="1"/>
  <c r="AZ101" i="17" s="1"/>
  <c r="BA101" i="17" s="1"/>
  <c r="AD101" i="17"/>
  <c r="AB101" i="17"/>
  <c r="AA101" i="17"/>
  <c r="Z101" i="17"/>
  <c r="Y101" i="17"/>
  <c r="N101" i="17"/>
  <c r="L101" i="17"/>
  <c r="K101" i="17"/>
  <c r="J101" i="17"/>
  <c r="I101" i="17"/>
  <c r="H101" i="17"/>
  <c r="G101" i="17"/>
  <c r="F101" i="17"/>
  <c r="E101" i="17"/>
  <c r="D101" i="17"/>
  <c r="C101" i="17"/>
  <c r="BI100" i="17"/>
  <c r="BG100" i="17"/>
  <c r="BE100" i="17"/>
  <c r="BC100" i="17"/>
  <c r="AW100" i="17"/>
  <c r="AX100" i="17" s="1"/>
  <c r="AD100" i="17"/>
  <c r="AB100" i="17"/>
  <c r="AA100" i="17"/>
  <c r="Z100" i="17"/>
  <c r="Y100" i="17"/>
  <c r="N100" i="17"/>
  <c r="L100" i="17"/>
  <c r="K100" i="17"/>
  <c r="J100" i="17"/>
  <c r="I100" i="17"/>
  <c r="H100" i="17"/>
  <c r="G100" i="17"/>
  <c r="F100" i="17"/>
  <c r="E100" i="17"/>
  <c r="D100" i="17"/>
  <c r="C100" i="17"/>
  <c r="BI99" i="17"/>
  <c r="BG99" i="17"/>
  <c r="BE99" i="17"/>
  <c r="BC99" i="17"/>
  <c r="AW99" i="17"/>
  <c r="AX99" i="17" s="1"/>
  <c r="AZ99" i="17" s="1"/>
  <c r="BA99" i="17" s="1"/>
  <c r="AD99" i="17"/>
  <c r="AB99" i="17"/>
  <c r="AA99" i="17"/>
  <c r="Z99" i="17"/>
  <c r="Y99" i="17"/>
  <c r="N99" i="17"/>
  <c r="L99" i="17"/>
  <c r="K99" i="17"/>
  <c r="J99" i="17"/>
  <c r="I99" i="17"/>
  <c r="H99" i="17"/>
  <c r="G99" i="17"/>
  <c r="F99" i="17"/>
  <c r="E99" i="17"/>
  <c r="D99" i="17"/>
  <c r="C99" i="17"/>
  <c r="BI98" i="17"/>
  <c r="BG98" i="17"/>
  <c r="BE98" i="17"/>
  <c r="BC98" i="17"/>
  <c r="AW98" i="17"/>
  <c r="AX98" i="17" s="1"/>
  <c r="AD98" i="17"/>
  <c r="AF98" i="17" s="1"/>
  <c r="AB98" i="17"/>
  <c r="AA98" i="17"/>
  <c r="Z98" i="17"/>
  <c r="Y98" i="17"/>
  <c r="N98" i="17"/>
  <c r="L98" i="17"/>
  <c r="K98" i="17"/>
  <c r="J98" i="17"/>
  <c r="I98" i="17"/>
  <c r="H98" i="17"/>
  <c r="G98" i="17"/>
  <c r="F98" i="17"/>
  <c r="E98" i="17"/>
  <c r="D98" i="17"/>
  <c r="C98" i="17"/>
  <c r="BI97" i="17"/>
  <c r="BG97" i="17"/>
  <c r="BE97" i="17"/>
  <c r="BC97" i="17"/>
  <c r="AW97" i="17"/>
  <c r="AX97" i="17" s="1"/>
  <c r="AZ97" i="17" s="1"/>
  <c r="BA97" i="17" s="1"/>
  <c r="AD97" i="17"/>
  <c r="AG97" i="17" s="1"/>
  <c r="AB97" i="17"/>
  <c r="AA97" i="17"/>
  <c r="Z97" i="17"/>
  <c r="Y97" i="17"/>
  <c r="N97" i="17"/>
  <c r="L97" i="17"/>
  <c r="K97" i="17"/>
  <c r="J97" i="17"/>
  <c r="I97" i="17"/>
  <c r="H97" i="17"/>
  <c r="G97" i="17"/>
  <c r="F97" i="17"/>
  <c r="E97" i="17"/>
  <c r="D97" i="17"/>
  <c r="C97" i="17"/>
  <c r="BI96" i="17"/>
  <c r="BG96" i="17"/>
  <c r="BE96" i="17"/>
  <c r="BC96" i="17"/>
  <c r="AW96" i="17"/>
  <c r="AX96" i="17" s="1"/>
  <c r="K101" i="1" s="1"/>
  <c r="K102" i="1" s="1"/>
  <c r="AD96" i="17"/>
  <c r="AG96" i="17" s="1"/>
  <c r="AB96" i="17"/>
  <c r="E101" i="1" s="1"/>
  <c r="E102" i="1" s="1"/>
  <c r="AA96" i="17"/>
  <c r="D101" i="1" s="1"/>
  <c r="D102" i="1" s="1"/>
  <c r="Z96" i="17"/>
  <c r="C101" i="1" s="1"/>
  <c r="C102" i="1" s="1"/>
  <c r="Y96" i="17"/>
  <c r="B101" i="1" s="1"/>
  <c r="B102" i="1" s="1"/>
  <c r="N96" i="17"/>
  <c r="L96" i="17"/>
  <c r="K96" i="17"/>
  <c r="J96" i="17"/>
  <c r="I96" i="17"/>
  <c r="H96" i="17"/>
  <c r="G96" i="17"/>
  <c r="F96" i="17"/>
  <c r="E96" i="17"/>
  <c r="D96" i="17"/>
  <c r="C96" i="17"/>
  <c r="BI95" i="17"/>
  <c r="BG95" i="17"/>
  <c r="BE95" i="17"/>
  <c r="BC95" i="17"/>
  <c r="AW95" i="17"/>
  <c r="AX95" i="17" s="1"/>
  <c r="K97" i="1" s="1"/>
  <c r="K98" i="1" s="1"/>
  <c r="AD95" i="17"/>
  <c r="AB95" i="17"/>
  <c r="E97" i="1" s="1"/>
  <c r="E98" i="1" s="1"/>
  <c r="AA95" i="17"/>
  <c r="D97" i="1" s="1"/>
  <c r="D98" i="1" s="1"/>
  <c r="Z95" i="17"/>
  <c r="C97" i="1" s="1"/>
  <c r="C98" i="1" s="1"/>
  <c r="Y95" i="17"/>
  <c r="B97" i="1" s="1"/>
  <c r="B98" i="1" s="1"/>
  <c r="N95" i="17"/>
  <c r="L95" i="17"/>
  <c r="K95" i="17"/>
  <c r="J95" i="17"/>
  <c r="I95" i="17"/>
  <c r="H95" i="17"/>
  <c r="G95" i="17"/>
  <c r="F95" i="17"/>
  <c r="E95" i="17"/>
  <c r="D95" i="17"/>
  <c r="C95" i="17"/>
  <c r="BI94" i="17"/>
  <c r="BG94" i="17"/>
  <c r="BE94" i="17"/>
  <c r="BC94" i="17"/>
  <c r="AW94" i="17"/>
  <c r="AX94" i="17" s="1"/>
  <c r="AD94" i="17"/>
  <c r="AB94" i="17"/>
  <c r="AA94" i="17"/>
  <c r="Z94" i="17"/>
  <c r="Y94" i="17"/>
  <c r="N94" i="17"/>
  <c r="L94" i="17"/>
  <c r="K94" i="17"/>
  <c r="J94" i="17"/>
  <c r="I94" i="17"/>
  <c r="H94" i="17"/>
  <c r="G94" i="17"/>
  <c r="F94" i="17"/>
  <c r="E94" i="17"/>
  <c r="D94" i="17"/>
  <c r="C94" i="17"/>
  <c r="BI93" i="17"/>
  <c r="BG93" i="17"/>
  <c r="BE93" i="17"/>
  <c r="BC93" i="17"/>
  <c r="AW93" i="17"/>
  <c r="AX93" i="17" s="1"/>
  <c r="AZ93" i="17" s="1"/>
  <c r="BA93" i="17" s="1"/>
  <c r="AD93" i="17"/>
  <c r="AG93" i="17" s="1"/>
  <c r="AB93" i="17"/>
  <c r="AA93" i="17"/>
  <c r="Z93" i="17"/>
  <c r="Y93" i="17"/>
  <c r="N93" i="17"/>
  <c r="L93" i="17"/>
  <c r="K93" i="17"/>
  <c r="J93" i="17"/>
  <c r="I93" i="17"/>
  <c r="H93" i="17"/>
  <c r="G93" i="17"/>
  <c r="F93" i="17"/>
  <c r="E93" i="17"/>
  <c r="D93" i="17"/>
  <c r="C93" i="17"/>
  <c r="BI92" i="17"/>
  <c r="BG92" i="17"/>
  <c r="BE92" i="17"/>
  <c r="BC92" i="17"/>
  <c r="AW92" i="17"/>
  <c r="AX92" i="17" s="1"/>
  <c r="AD92" i="17"/>
  <c r="AE92" i="17" s="1"/>
  <c r="AB92" i="17"/>
  <c r="AA92" i="17"/>
  <c r="Z92" i="17"/>
  <c r="Y92" i="17"/>
  <c r="N92" i="17"/>
  <c r="L92" i="17"/>
  <c r="K92" i="17"/>
  <c r="J92" i="17"/>
  <c r="I92" i="17"/>
  <c r="H92" i="17"/>
  <c r="G92" i="17"/>
  <c r="F92" i="17"/>
  <c r="E92" i="17"/>
  <c r="D92" i="17"/>
  <c r="C92" i="17"/>
  <c r="BI91" i="17"/>
  <c r="BG91" i="17"/>
  <c r="BE91" i="17"/>
  <c r="BC91" i="17"/>
  <c r="AW91" i="17"/>
  <c r="AX91" i="17" s="1"/>
  <c r="AD91" i="17"/>
  <c r="AG91" i="17" s="1"/>
  <c r="AB91" i="17"/>
  <c r="E93" i="1" s="1"/>
  <c r="E94" i="1" s="1"/>
  <c r="AA91" i="17"/>
  <c r="D93" i="1" s="1"/>
  <c r="D94" i="1" s="1"/>
  <c r="Z91" i="17"/>
  <c r="C93" i="1" s="1"/>
  <c r="C94" i="1" s="1"/>
  <c r="Y91" i="17"/>
  <c r="B93" i="1" s="1"/>
  <c r="B94" i="1" s="1"/>
  <c r="N91" i="17"/>
  <c r="L91" i="17"/>
  <c r="K91" i="17"/>
  <c r="J91" i="17"/>
  <c r="I91" i="17"/>
  <c r="H91" i="17"/>
  <c r="G91" i="17"/>
  <c r="F91" i="17"/>
  <c r="E91" i="17"/>
  <c r="D91" i="17"/>
  <c r="C91" i="17"/>
  <c r="BI90" i="17"/>
  <c r="BG90" i="17"/>
  <c r="BE90" i="17"/>
  <c r="BC90" i="17"/>
  <c r="AW90" i="17"/>
  <c r="AX90" i="17" s="1"/>
  <c r="AD90" i="17"/>
  <c r="AE90" i="17" s="1"/>
  <c r="AB90" i="17"/>
  <c r="AA90" i="17"/>
  <c r="Z90" i="17"/>
  <c r="Y90" i="17"/>
  <c r="N90" i="17"/>
  <c r="L90" i="17"/>
  <c r="K90" i="17"/>
  <c r="J90" i="17"/>
  <c r="I90" i="17"/>
  <c r="H90" i="17"/>
  <c r="G90" i="17"/>
  <c r="F90" i="17"/>
  <c r="E90" i="17"/>
  <c r="D90" i="17"/>
  <c r="C90" i="17"/>
  <c r="BI89" i="17"/>
  <c r="BG89" i="17"/>
  <c r="BE89" i="17"/>
  <c r="BC89" i="17"/>
  <c r="AW89" i="17"/>
  <c r="AX89" i="17" s="1"/>
  <c r="AZ89" i="17" s="1"/>
  <c r="BA89" i="17" s="1"/>
  <c r="AD89" i="17"/>
  <c r="AG89" i="17" s="1"/>
  <c r="AB89" i="17"/>
  <c r="AA89" i="17"/>
  <c r="Z89" i="17"/>
  <c r="Y89" i="17"/>
  <c r="N89" i="17"/>
  <c r="L89" i="17"/>
  <c r="K89" i="17"/>
  <c r="J89" i="17"/>
  <c r="I89" i="17"/>
  <c r="H89" i="17"/>
  <c r="G89" i="17"/>
  <c r="F89" i="17"/>
  <c r="E89" i="17"/>
  <c r="D89" i="17"/>
  <c r="C89" i="17"/>
  <c r="BI88" i="17"/>
  <c r="BG88" i="17"/>
  <c r="BE88" i="17"/>
  <c r="BC88" i="17"/>
  <c r="AW88" i="17"/>
  <c r="AX88" i="17" s="1"/>
  <c r="AZ88" i="17" s="1"/>
  <c r="BA88" i="17" s="1"/>
  <c r="AD88" i="17"/>
  <c r="AE88" i="17" s="1"/>
  <c r="AB88" i="17"/>
  <c r="AA88" i="17"/>
  <c r="Z88" i="17"/>
  <c r="Y88" i="17"/>
  <c r="N88" i="17"/>
  <c r="L88" i="17"/>
  <c r="K88" i="17"/>
  <c r="J88" i="17"/>
  <c r="I88" i="17"/>
  <c r="H88" i="17"/>
  <c r="G88" i="17"/>
  <c r="F88" i="17"/>
  <c r="E88" i="17"/>
  <c r="D88" i="17"/>
  <c r="C88" i="17"/>
  <c r="BI87" i="17"/>
  <c r="BG87" i="17"/>
  <c r="BE87" i="17"/>
  <c r="BC87" i="17"/>
  <c r="AW87" i="17"/>
  <c r="AX87" i="17" s="1"/>
  <c r="K89" i="1" s="1"/>
  <c r="K90" i="1" s="1"/>
  <c r="AD87" i="17"/>
  <c r="AG87" i="17" s="1"/>
  <c r="AB87" i="17"/>
  <c r="AA87" i="17"/>
  <c r="Z87" i="17"/>
  <c r="Y87" i="17"/>
  <c r="N87" i="17"/>
  <c r="L87" i="17"/>
  <c r="K87" i="17"/>
  <c r="J87" i="17"/>
  <c r="I87" i="17"/>
  <c r="H87" i="17"/>
  <c r="G87" i="17"/>
  <c r="F87" i="17"/>
  <c r="E87" i="17"/>
  <c r="D87" i="17"/>
  <c r="C87" i="17"/>
  <c r="BI86" i="17"/>
  <c r="BG86" i="17"/>
  <c r="BE86" i="17"/>
  <c r="BC86" i="17"/>
  <c r="AW86" i="17"/>
  <c r="AX86" i="17" s="1"/>
  <c r="AD86" i="17"/>
  <c r="AB86" i="17"/>
  <c r="AA86" i="17"/>
  <c r="Z86" i="17"/>
  <c r="Y86" i="17"/>
  <c r="N86" i="17"/>
  <c r="L86" i="17"/>
  <c r="K86" i="17"/>
  <c r="J86" i="17"/>
  <c r="I86" i="17"/>
  <c r="H86" i="17"/>
  <c r="G86" i="17"/>
  <c r="F86" i="17"/>
  <c r="E86" i="17"/>
  <c r="D86" i="17"/>
  <c r="C86" i="17"/>
  <c r="BI85" i="17"/>
  <c r="BG85" i="17"/>
  <c r="BE85" i="17"/>
  <c r="BC85" i="17"/>
  <c r="AW85" i="17"/>
  <c r="AX85" i="17" s="1"/>
  <c r="K85" i="1" s="1"/>
  <c r="K86" i="1" s="1"/>
  <c r="AD85" i="17"/>
  <c r="AG85" i="17" s="1"/>
  <c r="AB85" i="17"/>
  <c r="AA85" i="17"/>
  <c r="Z85" i="17"/>
  <c r="Y85" i="17"/>
  <c r="N85" i="17"/>
  <c r="L85" i="17"/>
  <c r="K85" i="17"/>
  <c r="J85" i="17"/>
  <c r="I85" i="17"/>
  <c r="H85" i="17"/>
  <c r="G85" i="17"/>
  <c r="F85" i="17"/>
  <c r="E85" i="17"/>
  <c r="D85" i="17"/>
  <c r="C85" i="17"/>
  <c r="BI84" i="17"/>
  <c r="BG84" i="17"/>
  <c r="BE84" i="17"/>
  <c r="BC84" i="17"/>
  <c r="AW84" i="17"/>
  <c r="AX84" i="17" s="1"/>
  <c r="AZ84" i="17" s="1"/>
  <c r="BA84" i="17" s="1"/>
  <c r="AD84" i="17"/>
  <c r="AG84" i="17" s="1"/>
  <c r="AB84" i="17"/>
  <c r="AA84" i="17"/>
  <c r="Z84" i="17"/>
  <c r="Y84" i="17"/>
  <c r="N84" i="17"/>
  <c r="L84" i="17"/>
  <c r="K84" i="17"/>
  <c r="J84" i="17"/>
  <c r="I84" i="17"/>
  <c r="H84" i="17"/>
  <c r="G84" i="17"/>
  <c r="F84" i="17"/>
  <c r="E84" i="17"/>
  <c r="D84" i="17"/>
  <c r="C84" i="17"/>
  <c r="BI83" i="17"/>
  <c r="BG83" i="17"/>
  <c r="BE83" i="17"/>
  <c r="BC83" i="17"/>
  <c r="AW83" i="17"/>
  <c r="AX83" i="17" s="1"/>
  <c r="BJ83" i="17" s="1"/>
  <c r="AD83" i="17"/>
  <c r="AB83" i="17"/>
  <c r="AA83" i="17"/>
  <c r="Z83" i="17"/>
  <c r="Y83" i="17"/>
  <c r="N83" i="17"/>
  <c r="L83" i="17"/>
  <c r="K83" i="17"/>
  <c r="J83" i="17"/>
  <c r="I83" i="17"/>
  <c r="H83" i="17"/>
  <c r="G83" i="17"/>
  <c r="F83" i="17"/>
  <c r="E83" i="17"/>
  <c r="D83" i="17"/>
  <c r="C83" i="17"/>
  <c r="BI82" i="17"/>
  <c r="BG82" i="17"/>
  <c r="BE82" i="17"/>
  <c r="BC82" i="17"/>
  <c r="AW82" i="17"/>
  <c r="AX82" i="17" s="1"/>
  <c r="AD82" i="17"/>
  <c r="AB82" i="17"/>
  <c r="AA82" i="17"/>
  <c r="Z82" i="17"/>
  <c r="Y82" i="17"/>
  <c r="N82" i="17"/>
  <c r="L82" i="17"/>
  <c r="K82" i="17"/>
  <c r="J82" i="17"/>
  <c r="I82" i="17"/>
  <c r="H82" i="17"/>
  <c r="G82" i="17"/>
  <c r="F82" i="17"/>
  <c r="E82" i="17"/>
  <c r="D82" i="17"/>
  <c r="C82" i="17"/>
  <c r="BI81" i="17"/>
  <c r="BG81" i="17"/>
  <c r="BE81" i="17"/>
  <c r="BC81" i="17"/>
  <c r="AW81" i="17"/>
  <c r="AX81" i="17" s="1"/>
  <c r="AD81" i="17"/>
  <c r="AG81" i="17" s="1"/>
  <c r="AB81" i="17"/>
  <c r="E81" i="1" s="1"/>
  <c r="E82" i="1" s="1"/>
  <c r="AA81" i="17"/>
  <c r="D81" i="1" s="1"/>
  <c r="D82" i="1" s="1"/>
  <c r="Z81" i="17"/>
  <c r="C81" i="1" s="1"/>
  <c r="C82" i="1" s="1"/>
  <c r="Y81" i="17"/>
  <c r="B81" i="1" s="1"/>
  <c r="B82" i="1" s="1"/>
  <c r="N81" i="17"/>
  <c r="L81" i="17"/>
  <c r="K81" i="17"/>
  <c r="J81" i="17"/>
  <c r="I81" i="17"/>
  <c r="H81" i="17"/>
  <c r="G81" i="17"/>
  <c r="F81" i="17"/>
  <c r="E81" i="17"/>
  <c r="D81" i="17"/>
  <c r="C81" i="17"/>
  <c r="BI80" i="17"/>
  <c r="BG80" i="17"/>
  <c r="BE80" i="17"/>
  <c r="BC80" i="17"/>
  <c r="AW80" i="17"/>
  <c r="AX80" i="17" s="1"/>
  <c r="AD80" i="17"/>
  <c r="AG80" i="17" s="1"/>
  <c r="AB80" i="17"/>
  <c r="E77" i="1" s="1"/>
  <c r="E78" i="1" s="1"/>
  <c r="AA80" i="17"/>
  <c r="D77" i="1" s="1"/>
  <c r="D78" i="1" s="1"/>
  <c r="Z80" i="17"/>
  <c r="C77" i="1" s="1"/>
  <c r="C78" i="1" s="1"/>
  <c r="Y80" i="17"/>
  <c r="B77" i="1" s="1"/>
  <c r="B78" i="1" s="1"/>
  <c r="N80" i="17"/>
  <c r="L80" i="17"/>
  <c r="K80" i="17"/>
  <c r="J80" i="17"/>
  <c r="I80" i="17"/>
  <c r="H80" i="17"/>
  <c r="G80" i="17"/>
  <c r="F80" i="17"/>
  <c r="E80" i="17"/>
  <c r="D80" i="17"/>
  <c r="C80" i="17"/>
  <c r="BI79" i="17"/>
  <c r="BG79" i="17"/>
  <c r="BE79" i="17"/>
  <c r="BC79" i="17"/>
  <c r="AW79" i="17"/>
  <c r="AX79" i="17" s="1"/>
  <c r="AD79" i="17"/>
  <c r="AB79" i="17"/>
  <c r="AA79" i="17"/>
  <c r="Z79" i="17"/>
  <c r="Y79" i="17"/>
  <c r="N79" i="17"/>
  <c r="L79" i="17"/>
  <c r="K79" i="17"/>
  <c r="J79" i="17"/>
  <c r="I79" i="17"/>
  <c r="H79" i="17"/>
  <c r="G79" i="17"/>
  <c r="F79" i="17"/>
  <c r="E79" i="17"/>
  <c r="D79" i="17"/>
  <c r="C79" i="17"/>
  <c r="BI78" i="17"/>
  <c r="BG78" i="17"/>
  <c r="BE78" i="17"/>
  <c r="BC78" i="17"/>
  <c r="AW78" i="17"/>
  <c r="AX78" i="17" s="1"/>
  <c r="AD78" i="17"/>
  <c r="AB78" i="17"/>
  <c r="AA78" i="17"/>
  <c r="Z78" i="17"/>
  <c r="Y78" i="17"/>
  <c r="N78" i="17"/>
  <c r="L78" i="17"/>
  <c r="K78" i="17"/>
  <c r="J78" i="17"/>
  <c r="I78" i="17"/>
  <c r="H78" i="17"/>
  <c r="G78" i="17"/>
  <c r="F78" i="17"/>
  <c r="E78" i="17"/>
  <c r="D78" i="17"/>
  <c r="C78" i="17"/>
  <c r="BI77" i="17"/>
  <c r="BG77" i="17"/>
  <c r="BE77" i="17"/>
  <c r="BC77" i="17"/>
  <c r="AW77" i="17"/>
  <c r="AX77" i="17" s="1"/>
  <c r="AD77" i="17"/>
  <c r="AB77" i="17"/>
  <c r="AA77" i="17"/>
  <c r="Z77" i="17"/>
  <c r="Y77" i="17"/>
  <c r="N77" i="17"/>
  <c r="L77" i="17"/>
  <c r="K77" i="17"/>
  <c r="J77" i="17"/>
  <c r="I77" i="17"/>
  <c r="H77" i="17"/>
  <c r="G77" i="17"/>
  <c r="F77" i="17"/>
  <c r="E77" i="17"/>
  <c r="D77" i="17"/>
  <c r="C77" i="17"/>
  <c r="BI76" i="17"/>
  <c r="BG76" i="17"/>
  <c r="BE76" i="17"/>
  <c r="BC76" i="17"/>
  <c r="AW76" i="17"/>
  <c r="AX76" i="17" s="1"/>
  <c r="AD76" i="17"/>
  <c r="AG76" i="17" s="1"/>
  <c r="AB76" i="17"/>
  <c r="AA76" i="17"/>
  <c r="Z76" i="17"/>
  <c r="Y76" i="17"/>
  <c r="N76" i="17"/>
  <c r="L76" i="17"/>
  <c r="K76" i="17"/>
  <c r="J76" i="17"/>
  <c r="I76" i="17"/>
  <c r="H76" i="17"/>
  <c r="G76" i="17"/>
  <c r="F76" i="17"/>
  <c r="E76" i="17"/>
  <c r="D76" i="17"/>
  <c r="C76" i="17"/>
  <c r="BI75" i="17"/>
  <c r="BG75" i="17"/>
  <c r="BE75" i="17"/>
  <c r="BC75" i="17"/>
  <c r="AW75" i="17"/>
  <c r="AX75" i="17" s="1"/>
  <c r="AD75" i="17"/>
  <c r="AB75" i="17"/>
  <c r="AA75" i="17"/>
  <c r="Z75" i="17"/>
  <c r="Y75" i="17"/>
  <c r="N75" i="17"/>
  <c r="L75" i="17"/>
  <c r="K75" i="17"/>
  <c r="J75" i="17"/>
  <c r="I75" i="17"/>
  <c r="H75" i="17"/>
  <c r="G75" i="17"/>
  <c r="F75" i="17"/>
  <c r="E75" i="17"/>
  <c r="D75" i="17"/>
  <c r="C75" i="17"/>
  <c r="BI74" i="17"/>
  <c r="BG74" i="17"/>
  <c r="BE74" i="17"/>
  <c r="BC74" i="17"/>
  <c r="AW74" i="17"/>
  <c r="AX74" i="17" s="1"/>
  <c r="AD74" i="17"/>
  <c r="AG74" i="17" s="1"/>
  <c r="AB74" i="17"/>
  <c r="AA74" i="17"/>
  <c r="Z74" i="17"/>
  <c r="Y74" i="17"/>
  <c r="N74" i="17"/>
  <c r="L74" i="17"/>
  <c r="K74" i="17"/>
  <c r="J74" i="17"/>
  <c r="I74" i="17"/>
  <c r="H74" i="17"/>
  <c r="G74" i="17"/>
  <c r="F74" i="17"/>
  <c r="E74" i="17"/>
  <c r="D74" i="17"/>
  <c r="C74" i="17"/>
  <c r="BI73" i="17"/>
  <c r="BG73" i="17"/>
  <c r="BE73" i="17"/>
  <c r="BC73" i="17"/>
  <c r="AW73" i="17"/>
  <c r="AX73" i="17" s="1"/>
  <c r="BJ73" i="17" s="1"/>
  <c r="AD73" i="17"/>
  <c r="AE73" i="17" s="1"/>
  <c r="AB73" i="17"/>
  <c r="AA73" i="17"/>
  <c r="Z73" i="17"/>
  <c r="Y73" i="17"/>
  <c r="N73" i="17"/>
  <c r="L73" i="17"/>
  <c r="K73" i="17"/>
  <c r="J73" i="17"/>
  <c r="I73" i="17"/>
  <c r="H73" i="17"/>
  <c r="G73" i="17"/>
  <c r="F73" i="17"/>
  <c r="E73" i="17"/>
  <c r="D73" i="17"/>
  <c r="C73" i="17"/>
  <c r="BI72" i="17"/>
  <c r="BG72" i="17"/>
  <c r="BE72" i="17"/>
  <c r="BC72" i="17"/>
  <c r="AW72" i="17"/>
  <c r="AX72" i="17" s="1"/>
  <c r="BH72" i="17" s="1"/>
  <c r="AD72" i="17"/>
  <c r="AB72" i="17"/>
  <c r="AA72" i="17"/>
  <c r="Z72" i="17"/>
  <c r="Y72" i="17"/>
  <c r="N72" i="17"/>
  <c r="L72" i="17"/>
  <c r="K72" i="17"/>
  <c r="J72" i="17"/>
  <c r="I72" i="17"/>
  <c r="H72" i="17"/>
  <c r="G72" i="17"/>
  <c r="F72" i="17"/>
  <c r="E72" i="17"/>
  <c r="D72" i="17"/>
  <c r="C72" i="17"/>
  <c r="BI71" i="17"/>
  <c r="BG71" i="17"/>
  <c r="BE71" i="17"/>
  <c r="BC71" i="17"/>
  <c r="AW71" i="17"/>
  <c r="AX71" i="17" s="1"/>
  <c r="AD71" i="17"/>
  <c r="AB71" i="17"/>
  <c r="AA71" i="17"/>
  <c r="Z71" i="17"/>
  <c r="Y71" i="17"/>
  <c r="N71" i="17"/>
  <c r="L71" i="17"/>
  <c r="K71" i="17"/>
  <c r="J71" i="17"/>
  <c r="I71" i="17"/>
  <c r="H71" i="17"/>
  <c r="G71" i="17"/>
  <c r="F71" i="17"/>
  <c r="E71" i="17"/>
  <c r="D71" i="17"/>
  <c r="C71" i="17"/>
  <c r="BI70" i="17"/>
  <c r="BG70" i="17"/>
  <c r="BE70" i="17"/>
  <c r="BC70" i="17"/>
  <c r="AW70" i="17"/>
  <c r="AX70" i="17" s="1"/>
  <c r="AD70" i="17"/>
  <c r="AG70" i="17" s="1"/>
  <c r="AB70" i="17"/>
  <c r="AA70" i="17"/>
  <c r="Z70" i="17"/>
  <c r="Y70" i="17"/>
  <c r="N70" i="17"/>
  <c r="L70" i="17"/>
  <c r="K70" i="17"/>
  <c r="J70" i="17"/>
  <c r="I70" i="17"/>
  <c r="H70" i="17"/>
  <c r="G70" i="17"/>
  <c r="F70" i="17"/>
  <c r="E70" i="17"/>
  <c r="D70" i="17"/>
  <c r="C70" i="17"/>
  <c r="BI69" i="17"/>
  <c r="BG69" i="17"/>
  <c r="BE69" i="17"/>
  <c r="BC69" i="17"/>
  <c r="AW69" i="17"/>
  <c r="AX69" i="17" s="1"/>
  <c r="AD69" i="17"/>
  <c r="AG69" i="17" s="1"/>
  <c r="AB69" i="17"/>
  <c r="AA69" i="17"/>
  <c r="Z69" i="17"/>
  <c r="Y69" i="17"/>
  <c r="N69" i="17"/>
  <c r="L69" i="17"/>
  <c r="K69" i="17"/>
  <c r="J69" i="17"/>
  <c r="I69" i="17"/>
  <c r="H69" i="17"/>
  <c r="G69" i="17"/>
  <c r="F69" i="17"/>
  <c r="E69" i="17"/>
  <c r="D69" i="17"/>
  <c r="C69" i="17"/>
  <c r="BI68" i="17"/>
  <c r="BG68" i="17"/>
  <c r="BE68" i="17"/>
  <c r="BC68" i="17"/>
  <c r="AW68" i="17"/>
  <c r="AX68" i="17" s="1"/>
  <c r="K73" i="1" s="1"/>
  <c r="K74" i="1" s="1"/>
  <c r="AD68" i="17"/>
  <c r="AG68" i="17" s="1"/>
  <c r="AB68" i="17"/>
  <c r="E73" i="1" s="1"/>
  <c r="E74" i="1" s="1"/>
  <c r="AA68" i="17"/>
  <c r="D73" i="1" s="1"/>
  <c r="D74" i="1" s="1"/>
  <c r="Z68" i="17"/>
  <c r="C73" i="1" s="1"/>
  <c r="C74" i="1" s="1"/>
  <c r="Y68" i="17"/>
  <c r="B73" i="1" s="1"/>
  <c r="B74" i="1" s="1"/>
  <c r="N68" i="17"/>
  <c r="L68" i="17"/>
  <c r="K68" i="17"/>
  <c r="J68" i="17"/>
  <c r="I68" i="17"/>
  <c r="H68" i="17"/>
  <c r="G68" i="17"/>
  <c r="F68" i="17"/>
  <c r="E68" i="17"/>
  <c r="D68" i="17"/>
  <c r="C68" i="17"/>
  <c r="BI67" i="17"/>
  <c r="BG67" i="17"/>
  <c r="BE67" i="17"/>
  <c r="BC67" i="17"/>
  <c r="AW67" i="17"/>
  <c r="AX67" i="17" s="1"/>
  <c r="AD67" i="17"/>
  <c r="AB67" i="17"/>
  <c r="AA67" i="17"/>
  <c r="Z67" i="17"/>
  <c r="Y67" i="17"/>
  <c r="N67" i="17"/>
  <c r="L67" i="17"/>
  <c r="K67" i="17"/>
  <c r="J67" i="17"/>
  <c r="I67" i="17"/>
  <c r="H67" i="17"/>
  <c r="G67" i="17"/>
  <c r="F67" i="17"/>
  <c r="E67" i="17"/>
  <c r="D67" i="17"/>
  <c r="C67" i="17"/>
  <c r="BI66" i="17"/>
  <c r="BG66" i="17"/>
  <c r="BE66" i="17"/>
  <c r="BC66" i="17"/>
  <c r="AW66" i="17"/>
  <c r="AX66" i="17" s="1"/>
  <c r="AD66" i="17"/>
  <c r="AG66" i="17" s="1"/>
  <c r="AB66" i="17"/>
  <c r="AA66" i="17"/>
  <c r="Z66" i="17"/>
  <c r="Y66" i="17"/>
  <c r="N66" i="17"/>
  <c r="L66" i="17"/>
  <c r="K66" i="17"/>
  <c r="J66" i="17"/>
  <c r="I66" i="17"/>
  <c r="H66" i="17"/>
  <c r="G66" i="17"/>
  <c r="F66" i="17"/>
  <c r="E66" i="17"/>
  <c r="D66" i="17"/>
  <c r="C66" i="17"/>
  <c r="BI65" i="17"/>
  <c r="BG65" i="17"/>
  <c r="BE65" i="17"/>
  <c r="BC65" i="17"/>
  <c r="AW65" i="17"/>
  <c r="AX65" i="17" s="1"/>
  <c r="BJ65" i="17" s="1"/>
  <c r="AD65" i="17"/>
  <c r="AG65" i="17" s="1"/>
  <c r="AB65" i="17"/>
  <c r="AA65" i="17"/>
  <c r="Z65" i="17"/>
  <c r="Y65" i="17"/>
  <c r="N65" i="17"/>
  <c r="L65" i="17"/>
  <c r="K65" i="17"/>
  <c r="J65" i="17"/>
  <c r="I65" i="17"/>
  <c r="H65" i="17"/>
  <c r="G65" i="17"/>
  <c r="F65" i="17"/>
  <c r="E65" i="17"/>
  <c r="D65" i="17"/>
  <c r="C65" i="17"/>
  <c r="BI64" i="17"/>
  <c r="BG64" i="17"/>
  <c r="BE64" i="17"/>
  <c r="BC64" i="17"/>
  <c r="AW64" i="17"/>
  <c r="AX64" i="17" s="1"/>
  <c r="AD64" i="17"/>
  <c r="AG64" i="17" s="1"/>
  <c r="AB64" i="17"/>
  <c r="AA64" i="17"/>
  <c r="Z64" i="17"/>
  <c r="Y64" i="17"/>
  <c r="N64" i="17"/>
  <c r="L64" i="17"/>
  <c r="K64" i="17"/>
  <c r="J64" i="17"/>
  <c r="I64" i="17"/>
  <c r="H64" i="17"/>
  <c r="G64" i="17"/>
  <c r="F64" i="17"/>
  <c r="E64" i="17"/>
  <c r="D64" i="17"/>
  <c r="C64" i="17"/>
  <c r="BI63" i="17"/>
  <c r="BG63" i="17"/>
  <c r="BE63" i="17"/>
  <c r="BC63" i="17"/>
  <c r="AW63" i="17"/>
  <c r="AX63" i="17" s="1"/>
  <c r="AD63" i="17"/>
  <c r="AG63" i="17" s="1"/>
  <c r="AB63" i="17"/>
  <c r="AA63" i="17"/>
  <c r="Z63" i="17"/>
  <c r="Y63" i="17"/>
  <c r="N63" i="17"/>
  <c r="L63" i="17"/>
  <c r="K63" i="17"/>
  <c r="J63" i="17"/>
  <c r="I63" i="17"/>
  <c r="H63" i="17"/>
  <c r="G63" i="17"/>
  <c r="F63" i="17"/>
  <c r="E63" i="17"/>
  <c r="D63" i="17"/>
  <c r="C63" i="17"/>
  <c r="BI62" i="17"/>
  <c r="BG62" i="17"/>
  <c r="BE62" i="17"/>
  <c r="BC62" i="17"/>
  <c r="AW62" i="17"/>
  <c r="AX62" i="17" s="1"/>
  <c r="AD62" i="17"/>
  <c r="AG62" i="17" s="1"/>
  <c r="AB62" i="17"/>
  <c r="AA62" i="17"/>
  <c r="Z62" i="17"/>
  <c r="Y62" i="17"/>
  <c r="N62" i="17"/>
  <c r="L62" i="17"/>
  <c r="K62" i="17"/>
  <c r="J62" i="17"/>
  <c r="I62" i="17"/>
  <c r="H62" i="17"/>
  <c r="G62" i="17"/>
  <c r="F62" i="17"/>
  <c r="E62" i="17"/>
  <c r="D62" i="17"/>
  <c r="C62" i="17"/>
  <c r="BI61" i="17"/>
  <c r="BG61" i="17"/>
  <c r="BE61" i="17"/>
  <c r="BC61" i="17"/>
  <c r="AW61" i="17"/>
  <c r="AX61" i="17" s="1"/>
  <c r="AD61" i="17"/>
  <c r="AE61" i="17" s="1"/>
  <c r="AB61" i="17"/>
  <c r="AA61" i="17"/>
  <c r="Z61" i="17"/>
  <c r="Y61" i="17"/>
  <c r="N61" i="17"/>
  <c r="L61" i="17"/>
  <c r="K61" i="17"/>
  <c r="J61" i="17"/>
  <c r="I61" i="17"/>
  <c r="H61" i="17"/>
  <c r="G61" i="17"/>
  <c r="F61" i="17"/>
  <c r="E61" i="17"/>
  <c r="D61" i="17"/>
  <c r="C61" i="17"/>
  <c r="BI60" i="17"/>
  <c r="BG60" i="17"/>
  <c r="BE60" i="17"/>
  <c r="BC60" i="17"/>
  <c r="AW60" i="17"/>
  <c r="AX60" i="17" s="1"/>
  <c r="AZ60" i="17" s="1"/>
  <c r="BA60" i="17" s="1"/>
  <c r="AD60" i="17"/>
  <c r="AF60" i="17" s="1"/>
  <c r="AB60" i="17"/>
  <c r="AA60" i="17"/>
  <c r="Z60" i="17"/>
  <c r="Y60" i="17"/>
  <c r="N60" i="17"/>
  <c r="L60" i="17"/>
  <c r="K60" i="17"/>
  <c r="J60" i="17"/>
  <c r="I60" i="17"/>
  <c r="H60" i="17"/>
  <c r="G60" i="17"/>
  <c r="F60" i="17"/>
  <c r="E60" i="17"/>
  <c r="D60" i="17"/>
  <c r="C60" i="17"/>
  <c r="BI59" i="17"/>
  <c r="BG59" i="17"/>
  <c r="BE59" i="17"/>
  <c r="BC59" i="17"/>
  <c r="AW59" i="17"/>
  <c r="AX59" i="17" s="1"/>
  <c r="AD59" i="17"/>
  <c r="AG59" i="17" s="1"/>
  <c r="AB59" i="17"/>
  <c r="E69" i="1" s="1"/>
  <c r="E70" i="1" s="1"/>
  <c r="AA59" i="17"/>
  <c r="D69" i="1" s="1"/>
  <c r="D70" i="1" s="1"/>
  <c r="Z59" i="17"/>
  <c r="C69" i="1" s="1"/>
  <c r="C70" i="1" s="1"/>
  <c r="Y59" i="17"/>
  <c r="B69" i="1" s="1"/>
  <c r="B70" i="1" s="1"/>
  <c r="N59" i="17"/>
  <c r="L59" i="17"/>
  <c r="K59" i="17"/>
  <c r="J59" i="17"/>
  <c r="I59" i="17"/>
  <c r="H59" i="17"/>
  <c r="G59" i="17"/>
  <c r="F59" i="17"/>
  <c r="E59" i="17"/>
  <c r="D59" i="17"/>
  <c r="C59" i="17"/>
  <c r="BI58" i="17"/>
  <c r="BG58" i="17"/>
  <c r="BE58" i="17"/>
  <c r="BC58" i="17"/>
  <c r="AW58" i="17"/>
  <c r="AX58" i="17" s="1"/>
  <c r="K65" i="1" s="1"/>
  <c r="K66" i="1" s="1"/>
  <c r="AD58" i="17"/>
  <c r="AB58" i="17"/>
  <c r="E65" i="1" s="1"/>
  <c r="E66" i="1" s="1"/>
  <c r="AA58" i="17"/>
  <c r="D65" i="1" s="1"/>
  <c r="D66" i="1" s="1"/>
  <c r="Z58" i="17"/>
  <c r="C65" i="1" s="1"/>
  <c r="C66" i="1" s="1"/>
  <c r="Y58" i="17"/>
  <c r="B65" i="1" s="1"/>
  <c r="B66" i="1" s="1"/>
  <c r="N58" i="17"/>
  <c r="L58" i="17"/>
  <c r="K58" i="17"/>
  <c r="J58" i="17"/>
  <c r="I58" i="17"/>
  <c r="H58" i="17"/>
  <c r="G58" i="17"/>
  <c r="F58" i="17"/>
  <c r="E58" i="17"/>
  <c r="D58" i="17"/>
  <c r="C58" i="17"/>
  <c r="BI57" i="17"/>
  <c r="BG57" i="17"/>
  <c r="BE57" i="17"/>
  <c r="BC57" i="17"/>
  <c r="AW57" i="17"/>
  <c r="AX57" i="17" s="1"/>
  <c r="AD57" i="17"/>
  <c r="AB57" i="17"/>
  <c r="AA57" i="17"/>
  <c r="Z57" i="17"/>
  <c r="Y57" i="17"/>
  <c r="N57" i="17"/>
  <c r="L57" i="17"/>
  <c r="K57" i="17"/>
  <c r="J57" i="17"/>
  <c r="I57" i="17"/>
  <c r="H57" i="17"/>
  <c r="G57" i="17"/>
  <c r="F57" i="17"/>
  <c r="E57" i="17"/>
  <c r="D57" i="17"/>
  <c r="C57" i="17"/>
  <c r="BI56" i="17"/>
  <c r="BG56" i="17"/>
  <c r="BE56" i="17"/>
  <c r="BC56" i="17"/>
  <c r="AW56" i="17"/>
  <c r="AX56" i="17" s="1"/>
  <c r="AD56" i="17"/>
  <c r="AE56" i="17" s="1"/>
  <c r="AB56" i="17"/>
  <c r="AA56" i="17"/>
  <c r="Z56" i="17"/>
  <c r="Y56" i="17"/>
  <c r="N56" i="17"/>
  <c r="L56" i="17"/>
  <c r="K56" i="17"/>
  <c r="J56" i="17"/>
  <c r="I56" i="17"/>
  <c r="H56" i="17"/>
  <c r="G56" i="17"/>
  <c r="F56" i="17"/>
  <c r="E56" i="17"/>
  <c r="D56" i="17"/>
  <c r="C56" i="17"/>
  <c r="BI55" i="17"/>
  <c r="BG55" i="17"/>
  <c r="BE55" i="17"/>
  <c r="BC55" i="17"/>
  <c r="AW55" i="17"/>
  <c r="AX55" i="17" s="1"/>
  <c r="AD55" i="17"/>
  <c r="AF55" i="17" s="1"/>
  <c r="AB55" i="17"/>
  <c r="E61" i="1" s="1"/>
  <c r="E62" i="1" s="1"/>
  <c r="AA55" i="17"/>
  <c r="D61" i="1" s="1"/>
  <c r="D62" i="1" s="1"/>
  <c r="Z55" i="17"/>
  <c r="C61" i="1" s="1"/>
  <c r="C62" i="1" s="1"/>
  <c r="Y55" i="17"/>
  <c r="B61" i="1" s="1"/>
  <c r="B62" i="1" s="1"/>
  <c r="N55" i="17"/>
  <c r="L55" i="17"/>
  <c r="K55" i="17"/>
  <c r="J55" i="17"/>
  <c r="I55" i="17"/>
  <c r="H55" i="17"/>
  <c r="G55" i="17"/>
  <c r="F55" i="17"/>
  <c r="E55" i="17"/>
  <c r="D55" i="17"/>
  <c r="C55" i="17"/>
  <c r="BI54" i="17"/>
  <c r="BG54" i="17"/>
  <c r="BE54" i="17"/>
  <c r="BC54" i="17"/>
  <c r="AW54" i="17"/>
  <c r="AX54" i="17" s="1"/>
  <c r="AD54" i="17"/>
  <c r="AG54" i="17" s="1"/>
  <c r="AB54" i="17"/>
  <c r="AA54" i="17"/>
  <c r="Z54" i="17"/>
  <c r="Y54" i="17"/>
  <c r="N54" i="17"/>
  <c r="L54" i="17"/>
  <c r="K54" i="17"/>
  <c r="J54" i="17"/>
  <c r="I54" i="17"/>
  <c r="H54" i="17"/>
  <c r="G54" i="17"/>
  <c r="F54" i="17"/>
  <c r="E54" i="17"/>
  <c r="D54" i="17"/>
  <c r="C54" i="17"/>
  <c r="BI53" i="17"/>
  <c r="BG53" i="17"/>
  <c r="BE53" i="17"/>
  <c r="BC53" i="17"/>
  <c r="AW53" i="17"/>
  <c r="AX53" i="17" s="1"/>
  <c r="K57" i="1" s="1"/>
  <c r="AD53" i="17"/>
  <c r="AB53" i="17"/>
  <c r="E57" i="1" s="1"/>
  <c r="E58" i="1" s="1"/>
  <c r="AA53" i="17"/>
  <c r="D57" i="1" s="1"/>
  <c r="D58" i="1" s="1"/>
  <c r="Z53" i="17"/>
  <c r="C57" i="1" s="1"/>
  <c r="C58" i="1" s="1"/>
  <c r="Y53" i="17"/>
  <c r="B57" i="1" s="1"/>
  <c r="B58" i="1" s="1"/>
  <c r="N53" i="17"/>
  <c r="L53" i="17"/>
  <c r="K53" i="17"/>
  <c r="J53" i="17"/>
  <c r="I53" i="17"/>
  <c r="H53" i="17"/>
  <c r="G53" i="17"/>
  <c r="F53" i="17"/>
  <c r="E53" i="17"/>
  <c r="D53" i="17"/>
  <c r="C53" i="17"/>
  <c r="BI52" i="17"/>
  <c r="BG52" i="17"/>
  <c r="BE52" i="17"/>
  <c r="BC52" i="17"/>
  <c r="AW52" i="17"/>
  <c r="AX52" i="17" s="1"/>
  <c r="AD52" i="17"/>
  <c r="AE52" i="17" s="1"/>
  <c r="AB52" i="17"/>
  <c r="AA52" i="17"/>
  <c r="Z52" i="17"/>
  <c r="Y52" i="17"/>
  <c r="N52" i="17"/>
  <c r="L52" i="17"/>
  <c r="K52" i="17"/>
  <c r="J52" i="17"/>
  <c r="I52" i="17"/>
  <c r="H52" i="17"/>
  <c r="G52" i="17"/>
  <c r="F52" i="17"/>
  <c r="E52" i="17"/>
  <c r="D52" i="17"/>
  <c r="C52" i="17"/>
  <c r="BI51" i="17"/>
  <c r="BG51" i="17"/>
  <c r="BE51" i="17"/>
  <c r="BC51" i="17"/>
  <c r="AW51" i="17"/>
  <c r="AX51" i="17" s="1"/>
  <c r="AZ51" i="17" s="1"/>
  <c r="BA51" i="17" s="1"/>
  <c r="AD51" i="17"/>
  <c r="AE51" i="17" s="1"/>
  <c r="AB51" i="17"/>
  <c r="AA51" i="17"/>
  <c r="Z51" i="17"/>
  <c r="Y51" i="17"/>
  <c r="N51" i="17"/>
  <c r="L51" i="17"/>
  <c r="K51" i="17"/>
  <c r="J51" i="17"/>
  <c r="I51" i="17"/>
  <c r="H51" i="17"/>
  <c r="G51" i="17"/>
  <c r="F51" i="17"/>
  <c r="E51" i="17"/>
  <c r="D51" i="17"/>
  <c r="C51" i="17"/>
  <c r="BI50" i="17"/>
  <c r="BG50" i="17"/>
  <c r="BE50" i="17"/>
  <c r="BC50" i="17"/>
  <c r="AW50" i="17"/>
  <c r="AX50" i="17" s="1"/>
  <c r="AD50" i="17"/>
  <c r="AG50" i="17" s="1"/>
  <c r="AB50" i="17"/>
  <c r="AA50" i="17"/>
  <c r="Z50" i="17"/>
  <c r="Y50" i="17"/>
  <c r="N50" i="17"/>
  <c r="L50" i="17"/>
  <c r="K50" i="17"/>
  <c r="J50" i="17"/>
  <c r="I50" i="17"/>
  <c r="H50" i="17"/>
  <c r="G50" i="17"/>
  <c r="F50" i="17"/>
  <c r="E50" i="17"/>
  <c r="D50" i="17"/>
  <c r="C50" i="17"/>
  <c r="BI49" i="17"/>
  <c r="BG49" i="17"/>
  <c r="BE49" i="17"/>
  <c r="BC49" i="17"/>
  <c r="AW49" i="17"/>
  <c r="AX49" i="17" s="1"/>
  <c r="AD49" i="17"/>
  <c r="AB49" i="17"/>
  <c r="AA49" i="17"/>
  <c r="Z49" i="17"/>
  <c r="Y49" i="17"/>
  <c r="N49" i="17"/>
  <c r="L49" i="17"/>
  <c r="K49" i="17"/>
  <c r="J49" i="17"/>
  <c r="I49" i="17"/>
  <c r="H49" i="17"/>
  <c r="G49" i="17"/>
  <c r="F49" i="17"/>
  <c r="E49" i="17"/>
  <c r="D49" i="17"/>
  <c r="C49" i="17"/>
  <c r="BI48" i="17"/>
  <c r="BG48" i="17"/>
  <c r="BE48" i="17"/>
  <c r="BC48" i="17"/>
  <c r="AW48" i="17"/>
  <c r="AX48" i="17" s="1"/>
  <c r="K49" i="1" s="1"/>
  <c r="K50" i="1" s="1"/>
  <c r="AD48" i="17"/>
  <c r="AE48" i="17" s="1"/>
  <c r="AB48" i="17"/>
  <c r="E49" i="1" s="1"/>
  <c r="E50" i="1" s="1"/>
  <c r="AA48" i="17"/>
  <c r="D49" i="1" s="1"/>
  <c r="D50" i="1" s="1"/>
  <c r="Z48" i="17"/>
  <c r="C49" i="1" s="1"/>
  <c r="C50" i="1" s="1"/>
  <c r="Y48" i="17"/>
  <c r="B49" i="1" s="1"/>
  <c r="B50" i="1" s="1"/>
  <c r="N48" i="17"/>
  <c r="L48" i="17"/>
  <c r="K48" i="17"/>
  <c r="J48" i="17"/>
  <c r="I48" i="17"/>
  <c r="H48" i="17"/>
  <c r="G48" i="17"/>
  <c r="F48" i="17"/>
  <c r="E48" i="17"/>
  <c r="D48" i="17"/>
  <c r="C48" i="17"/>
  <c r="BI47" i="17"/>
  <c r="BG47" i="17"/>
  <c r="BE47" i="17"/>
  <c r="BC47" i="17"/>
  <c r="AW47" i="17"/>
  <c r="AX47" i="17" s="1"/>
  <c r="AZ47" i="17" s="1"/>
  <c r="BA47" i="17" s="1"/>
  <c r="AD47" i="17"/>
  <c r="AF47" i="17" s="1"/>
  <c r="AB47" i="17"/>
  <c r="AA47" i="17"/>
  <c r="Z47" i="17"/>
  <c r="Y47" i="17"/>
  <c r="N47" i="17"/>
  <c r="L47" i="17"/>
  <c r="K47" i="17"/>
  <c r="J47" i="17"/>
  <c r="I47" i="17"/>
  <c r="H47" i="17"/>
  <c r="G47" i="17"/>
  <c r="F47" i="17"/>
  <c r="E47" i="17"/>
  <c r="D47" i="17"/>
  <c r="C47" i="17"/>
  <c r="BI46" i="17"/>
  <c r="BG46" i="17"/>
  <c r="BE46" i="17"/>
  <c r="BC46" i="17"/>
  <c r="AW46" i="17"/>
  <c r="AX46" i="17" s="1"/>
  <c r="AD46" i="17"/>
  <c r="AG46" i="17" s="1"/>
  <c r="AB46" i="17"/>
  <c r="AA46" i="17"/>
  <c r="Z46" i="17"/>
  <c r="Y46" i="17"/>
  <c r="N46" i="17"/>
  <c r="L46" i="17"/>
  <c r="K46" i="17"/>
  <c r="J46" i="17"/>
  <c r="I46" i="17"/>
  <c r="H46" i="17"/>
  <c r="G46" i="17"/>
  <c r="F46" i="17"/>
  <c r="E46" i="17"/>
  <c r="D46" i="17"/>
  <c r="C46" i="17"/>
  <c r="BI45" i="17"/>
  <c r="BG45" i="17"/>
  <c r="BE45" i="17"/>
  <c r="BC45" i="17"/>
  <c r="AW45" i="17"/>
  <c r="AX45" i="17" s="1"/>
  <c r="AD45" i="17"/>
  <c r="AB45" i="17"/>
  <c r="AA45" i="17"/>
  <c r="Z45" i="17"/>
  <c r="Y45" i="17"/>
  <c r="N45" i="17"/>
  <c r="L45" i="17"/>
  <c r="K45" i="17"/>
  <c r="J45" i="17"/>
  <c r="I45" i="17"/>
  <c r="H45" i="17"/>
  <c r="G45" i="17"/>
  <c r="F45" i="17"/>
  <c r="E45" i="17"/>
  <c r="D45" i="17"/>
  <c r="C45" i="17"/>
  <c r="BI44" i="17"/>
  <c r="BG44" i="17"/>
  <c r="BE44" i="17"/>
  <c r="BC44" i="17"/>
  <c r="AW44" i="17"/>
  <c r="AX44" i="17" s="1"/>
  <c r="K45" i="1" s="1"/>
  <c r="K46" i="1" s="1"/>
  <c r="AD44" i="17"/>
  <c r="AE44" i="17" s="1"/>
  <c r="AB44" i="17"/>
  <c r="E45" i="1" s="1"/>
  <c r="E46" i="1" s="1"/>
  <c r="AA44" i="17"/>
  <c r="D45" i="1" s="1"/>
  <c r="D46" i="1" s="1"/>
  <c r="Z44" i="17"/>
  <c r="C45" i="1" s="1"/>
  <c r="C46" i="1" s="1"/>
  <c r="Y44" i="17"/>
  <c r="B45" i="1" s="1"/>
  <c r="B46" i="1" s="1"/>
  <c r="N44" i="17"/>
  <c r="L44" i="17"/>
  <c r="K44" i="17"/>
  <c r="J44" i="17"/>
  <c r="I44" i="17"/>
  <c r="H44" i="17"/>
  <c r="G44" i="17"/>
  <c r="F44" i="17"/>
  <c r="E44" i="17"/>
  <c r="D44" i="17"/>
  <c r="C44" i="17"/>
  <c r="BI43" i="17"/>
  <c r="BG43" i="17"/>
  <c r="BE43" i="17"/>
  <c r="BC43" i="17"/>
  <c r="AW43" i="17"/>
  <c r="AX43" i="17" s="1"/>
  <c r="AZ43" i="17" s="1"/>
  <c r="BA43" i="17" s="1"/>
  <c r="AD43" i="17"/>
  <c r="AE43" i="17" s="1"/>
  <c r="AB43" i="17"/>
  <c r="AA43" i="17"/>
  <c r="Z43" i="17"/>
  <c r="Y43" i="17"/>
  <c r="N43" i="17"/>
  <c r="L43" i="17"/>
  <c r="K43" i="17"/>
  <c r="J43" i="17"/>
  <c r="I43" i="17"/>
  <c r="H43" i="17"/>
  <c r="G43" i="17"/>
  <c r="F43" i="17"/>
  <c r="E43" i="17"/>
  <c r="D43" i="17"/>
  <c r="C43" i="17"/>
  <c r="BI42" i="17"/>
  <c r="BG42" i="17"/>
  <c r="BE42" i="17"/>
  <c r="BC42" i="17"/>
  <c r="AW42" i="17"/>
  <c r="AX42" i="17" s="1"/>
  <c r="AD42" i="17"/>
  <c r="AG42" i="17" s="1"/>
  <c r="AB42" i="17"/>
  <c r="AA42" i="17"/>
  <c r="Z42" i="17"/>
  <c r="Y42" i="17"/>
  <c r="N42" i="17"/>
  <c r="L42" i="17"/>
  <c r="K42" i="17"/>
  <c r="J42" i="17"/>
  <c r="I42" i="17"/>
  <c r="H42" i="17"/>
  <c r="G42" i="17"/>
  <c r="F42" i="17"/>
  <c r="E42" i="17"/>
  <c r="D42" i="17"/>
  <c r="C42" i="17"/>
  <c r="BI41" i="17"/>
  <c r="BG41" i="17"/>
  <c r="BE41" i="17"/>
  <c r="BC41" i="17"/>
  <c r="AW41" i="17"/>
  <c r="AX41" i="17" s="1"/>
  <c r="K41" i="1" s="1"/>
  <c r="K42" i="1" s="1"/>
  <c r="AD41" i="17"/>
  <c r="AB41" i="17"/>
  <c r="AA41" i="17"/>
  <c r="Z41" i="17"/>
  <c r="Y41" i="17"/>
  <c r="N41" i="17"/>
  <c r="L41" i="17"/>
  <c r="K41" i="17"/>
  <c r="J41" i="17"/>
  <c r="I41" i="17"/>
  <c r="H41" i="17"/>
  <c r="G41" i="17"/>
  <c r="F41" i="17"/>
  <c r="E41" i="17"/>
  <c r="D41" i="17"/>
  <c r="C41" i="17"/>
  <c r="BI40" i="17"/>
  <c r="BG40" i="17"/>
  <c r="BE40" i="17"/>
  <c r="BC40" i="17"/>
  <c r="AW40" i="17"/>
  <c r="AX40" i="17" s="1"/>
  <c r="AD40" i="17"/>
  <c r="AE40" i="17" s="1"/>
  <c r="AB40" i="17"/>
  <c r="AA40" i="17"/>
  <c r="Z40" i="17"/>
  <c r="Y40" i="17"/>
  <c r="N40" i="17"/>
  <c r="L40" i="17"/>
  <c r="K40" i="17"/>
  <c r="J40" i="17"/>
  <c r="I40" i="17"/>
  <c r="H40" i="17"/>
  <c r="G40" i="17"/>
  <c r="F40" i="17"/>
  <c r="E40" i="17"/>
  <c r="D40" i="17"/>
  <c r="C40" i="17"/>
  <c r="BI39" i="17"/>
  <c r="BG39" i="17"/>
  <c r="BE39" i="17"/>
  <c r="BC39" i="17"/>
  <c r="AW39" i="17"/>
  <c r="AX39" i="17" s="1"/>
  <c r="AZ39" i="17" s="1"/>
  <c r="BA39" i="17" s="1"/>
  <c r="AD39" i="17"/>
  <c r="AG39" i="17" s="1"/>
  <c r="AB39" i="17"/>
  <c r="AA39" i="17"/>
  <c r="Z39" i="17"/>
  <c r="Y39" i="17"/>
  <c r="N39" i="17"/>
  <c r="L39" i="17"/>
  <c r="K39" i="17"/>
  <c r="J39" i="17"/>
  <c r="I39" i="17"/>
  <c r="H39" i="17"/>
  <c r="G39" i="17"/>
  <c r="F39" i="17"/>
  <c r="E39" i="17"/>
  <c r="D39" i="17"/>
  <c r="C39" i="17"/>
  <c r="BI38" i="17"/>
  <c r="BG38" i="17"/>
  <c r="BE38" i="17"/>
  <c r="BC38" i="17"/>
  <c r="AW38" i="17"/>
  <c r="AX38" i="17" s="1"/>
  <c r="AZ38" i="17" s="1"/>
  <c r="BA38" i="17" s="1"/>
  <c r="AD38" i="17"/>
  <c r="AG38" i="17" s="1"/>
  <c r="AB38" i="17"/>
  <c r="AA38" i="17"/>
  <c r="Z38" i="17"/>
  <c r="Y38" i="17"/>
  <c r="N38" i="17"/>
  <c r="L38" i="17"/>
  <c r="K38" i="17"/>
  <c r="J38" i="17"/>
  <c r="I38" i="17"/>
  <c r="H38" i="17"/>
  <c r="G38" i="17"/>
  <c r="F38" i="17"/>
  <c r="E38" i="17"/>
  <c r="D38" i="17"/>
  <c r="C38" i="17"/>
  <c r="BI37" i="17"/>
  <c r="BG37" i="17"/>
  <c r="BE37" i="17"/>
  <c r="BC37" i="17"/>
  <c r="AW37" i="17"/>
  <c r="AX37" i="17" s="1"/>
  <c r="AD37" i="17"/>
  <c r="AG37" i="17" s="1"/>
  <c r="AB37" i="17"/>
  <c r="E37" i="1" s="1"/>
  <c r="E38" i="1" s="1"/>
  <c r="AA37" i="17"/>
  <c r="D37" i="1" s="1"/>
  <c r="D38" i="1" s="1"/>
  <c r="Z37" i="17"/>
  <c r="C37" i="1" s="1"/>
  <c r="C38" i="1" s="1"/>
  <c r="Y37" i="17"/>
  <c r="B37" i="1" s="1"/>
  <c r="B38" i="1" s="1"/>
  <c r="N37" i="17"/>
  <c r="L37" i="17"/>
  <c r="K37" i="17"/>
  <c r="J37" i="17"/>
  <c r="I37" i="17"/>
  <c r="H37" i="17"/>
  <c r="G37" i="17"/>
  <c r="F37" i="17"/>
  <c r="E37" i="17"/>
  <c r="D37" i="17"/>
  <c r="C37" i="17"/>
  <c r="BI36" i="17"/>
  <c r="BG36" i="17"/>
  <c r="BE36" i="17"/>
  <c r="BC36" i="17"/>
  <c r="AW36" i="17"/>
  <c r="AX36" i="17" s="1"/>
  <c r="AD36" i="17"/>
  <c r="AE36" i="17" s="1"/>
  <c r="AB36" i="17"/>
  <c r="AA36" i="17"/>
  <c r="Z36" i="17"/>
  <c r="Y36" i="17"/>
  <c r="N36" i="17"/>
  <c r="L36" i="17"/>
  <c r="K36" i="17"/>
  <c r="J36" i="17"/>
  <c r="I36" i="17"/>
  <c r="H36" i="17"/>
  <c r="G36" i="17"/>
  <c r="F36" i="17"/>
  <c r="E36" i="17"/>
  <c r="D36" i="17"/>
  <c r="C36" i="17"/>
  <c r="BI35" i="17"/>
  <c r="BG35" i="17"/>
  <c r="BE35" i="17"/>
  <c r="BC35" i="17"/>
  <c r="AW35" i="17"/>
  <c r="AX35" i="17" s="1"/>
  <c r="K33" i="1" s="1"/>
  <c r="K34" i="1" s="1"/>
  <c r="AD35" i="17"/>
  <c r="AG35" i="17" s="1"/>
  <c r="AB35" i="17"/>
  <c r="E33" i="1" s="1"/>
  <c r="E34" i="1" s="1"/>
  <c r="AA35" i="17"/>
  <c r="D33" i="1" s="1"/>
  <c r="D34" i="1" s="1"/>
  <c r="Z35" i="17"/>
  <c r="C33" i="1" s="1"/>
  <c r="C34" i="1" s="1"/>
  <c r="Y35" i="17"/>
  <c r="B33" i="1" s="1"/>
  <c r="B34" i="1" s="1"/>
  <c r="N35" i="17"/>
  <c r="L35" i="17"/>
  <c r="K35" i="17"/>
  <c r="J35" i="17"/>
  <c r="I35" i="17"/>
  <c r="H35" i="17"/>
  <c r="G35" i="17"/>
  <c r="F35" i="17"/>
  <c r="E35" i="17"/>
  <c r="D35" i="17"/>
  <c r="C35" i="17"/>
  <c r="BI34" i="17"/>
  <c r="BG34" i="17"/>
  <c r="BE34" i="17"/>
  <c r="BC34" i="17"/>
  <c r="AW34" i="17"/>
  <c r="AX34" i="17" s="1"/>
  <c r="AZ34" i="17" s="1"/>
  <c r="BA34" i="17" s="1"/>
  <c r="AD34" i="17"/>
  <c r="AF34" i="17" s="1"/>
  <c r="AB34" i="17"/>
  <c r="AA34" i="17"/>
  <c r="Z34" i="17"/>
  <c r="Y34" i="17"/>
  <c r="N34" i="17"/>
  <c r="L34" i="17"/>
  <c r="K34" i="17"/>
  <c r="J34" i="17"/>
  <c r="I34" i="17"/>
  <c r="H34" i="17"/>
  <c r="G34" i="17"/>
  <c r="F34" i="17"/>
  <c r="E34" i="17"/>
  <c r="D34" i="17"/>
  <c r="C34" i="17"/>
  <c r="BI33" i="17"/>
  <c r="BG33" i="17"/>
  <c r="BE33" i="17"/>
  <c r="BC33" i="17"/>
  <c r="AW33" i="17"/>
  <c r="AX33" i="17" s="1"/>
  <c r="K29" i="1" s="1"/>
  <c r="K30" i="1" s="1"/>
  <c r="AD33" i="17"/>
  <c r="AE33" i="17" s="1"/>
  <c r="AB33" i="17"/>
  <c r="AA33" i="17"/>
  <c r="Z33" i="17"/>
  <c r="Y33" i="17"/>
  <c r="N33" i="17"/>
  <c r="L33" i="17"/>
  <c r="K33" i="17"/>
  <c r="J33" i="17"/>
  <c r="I33" i="17"/>
  <c r="H33" i="17"/>
  <c r="G33" i="17"/>
  <c r="F33" i="17"/>
  <c r="E33" i="17"/>
  <c r="D33" i="17"/>
  <c r="C33" i="17"/>
  <c r="BI32" i="17"/>
  <c r="BG32" i="17"/>
  <c r="BE32" i="17"/>
  <c r="BC32" i="17"/>
  <c r="AW32" i="17"/>
  <c r="AX32" i="17" s="1"/>
  <c r="AZ32" i="17" s="1"/>
  <c r="BA32" i="17" s="1"/>
  <c r="AD32" i="17"/>
  <c r="AF32" i="17" s="1"/>
  <c r="AB32" i="17"/>
  <c r="AA32" i="17"/>
  <c r="Z32" i="17"/>
  <c r="Y32" i="17"/>
  <c r="N32" i="17"/>
  <c r="L32" i="17"/>
  <c r="K32" i="17"/>
  <c r="J32" i="17"/>
  <c r="I32" i="17"/>
  <c r="H32" i="17"/>
  <c r="G32" i="17"/>
  <c r="F32" i="17"/>
  <c r="E32" i="17"/>
  <c r="D32" i="17"/>
  <c r="C32" i="17"/>
  <c r="BI31" i="17"/>
  <c r="BG31" i="17"/>
  <c r="BE31" i="17"/>
  <c r="BC31" i="17"/>
  <c r="AW31" i="17"/>
  <c r="AX31" i="17" s="1"/>
  <c r="AZ31" i="17" s="1"/>
  <c r="BA31" i="17" s="1"/>
  <c r="AD31" i="17"/>
  <c r="AB31" i="17"/>
  <c r="AA31" i="17"/>
  <c r="Z31" i="17"/>
  <c r="Y31" i="17"/>
  <c r="N31" i="17"/>
  <c r="L31" i="17"/>
  <c r="K31" i="17"/>
  <c r="J31" i="17"/>
  <c r="I31" i="17"/>
  <c r="H31" i="17"/>
  <c r="G31" i="17"/>
  <c r="F31" i="17"/>
  <c r="E31" i="17"/>
  <c r="D31" i="17"/>
  <c r="C31" i="17"/>
  <c r="BI30" i="17"/>
  <c r="BG30" i="17"/>
  <c r="BE30" i="17"/>
  <c r="BC30" i="17"/>
  <c r="AW30" i="17"/>
  <c r="AX30" i="17" s="1"/>
  <c r="AZ30" i="17" s="1"/>
  <c r="BA30" i="17" s="1"/>
  <c r="AD30" i="17"/>
  <c r="AF30" i="17" s="1"/>
  <c r="AB30" i="17"/>
  <c r="AA30" i="17"/>
  <c r="Z30" i="17"/>
  <c r="Y30" i="17"/>
  <c r="N30" i="17"/>
  <c r="L30" i="17"/>
  <c r="K30" i="17"/>
  <c r="J30" i="17"/>
  <c r="I30" i="17"/>
  <c r="H30" i="17"/>
  <c r="G30" i="17"/>
  <c r="F30" i="17"/>
  <c r="E30" i="17"/>
  <c r="D30" i="17"/>
  <c r="C30" i="17"/>
  <c r="BI29" i="17"/>
  <c r="BG29" i="17"/>
  <c r="BE29" i="17"/>
  <c r="BC29" i="17"/>
  <c r="AW29" i="17"/>
  <c r="AX29" i="17" s="1"/>
  <c r="AZ29" i="17" s="1"/>
  <c r="BA29" i="17" s="1"/>
  <c r="AD29" i="17"/>
  <c r="AE29" i="17" s="1"/>
  <c r="AB29" i="17"/>
  <c r="AA29" i="17"/>
  <c r="Z29" i="17"/>
  <c r="Y29" i="17"/>
  <c r="N29" i="17"/>
  <c r="L29" i="17"/>
  <c r="K29" i="17"/>
  <c r="J29" i="17"/>
  <c r="I29" i="17"/>
  <c r="H29" i="17"/>
  <c r="G29" i="17"/>
  <c r="F29" i="17"/>
  <c r="E29" i="17"/>
  <c r="D29" i="17"/>
  <c r="C29" i="17"/>
  <c r="BI28" i="17"/>
  <c r="BG28" i="17"/>
  <c r="BE28" i="17"/>
  <c r="BC28" i="17"/>
  <c r="AW28" i="17"/>
  <c r="AX28" i="17" s="1"/>
  <c r="AD28" i="17"/>
  <c r="AG28" i="17" s="1"/>
  <c r="AB28" i="17"/>
  <c r="E25" i="1" s="1"/>
  <c r="E26" i="1" s="1"/>
  <c r="AA28" i="17"/>
  <c r="D25" i="1" s="1"/>
  <c r="D26" i="1" s="1"/>
  <c r="Z28" i="17"/>
  <c r="C25" i="1" s="1"/>
  <c r="C26" i="1" s="1"/>
  <c r="Y28" i="17"/>
  <c r="B25" i="1" s="1"/>
  <c r="B26" i="1" s="1"/>
  <c r="N28" i="17"/>
  <c r="L28" i="17"/>
  <c r="K28" i="17"/>
  <c r="J28" i="17"/>
  <c r="I28" i="17"/>
  <c r="H28" i="17"/>
  <c r="G28" i="17"/>
  <c r="F28" i="17"/>
  <c r="E28" i="17"/>
  <c r="D28" i="17"/>
  <c r="C28" i="17"/>
  <c r="BI27" i="17"/>
  <c r="BG27" i="17"/>
  <c r="BE27" i="17"/>
  <c r="BC27" i="17"/>
  <c r="AW27" i="17"/>
  <c r="AX27" i="17" s="1"/>
  <c r="AZ27" i="17" s="1"/>
  <c r="BA27" i="17" s="1"/>
  <c r="AD27" i="17"/>
  <c r="AB27" i="17"/>
  <c r="AA27" i="17"/>
  <c r="Z27" i="17"/>
  <c r="Y27" i="17"/>
  <c r="N27" i="17"/>
  <c r="L27" i="17"/>
  <c r="K27" i="17"/>
  <c r="J27" i="17"/>
  <c r="I27" i="17"/>
  <c r="H27" i="17"/>
  <c r="G27" i="17"/>
  <c r="F27" i="17"/>
  <c r="E27" i="17"/>
  <c r="D27" i="17"/>
  <c r="C27" i="17"/>
  <c r="BI26" i="17"/>
  <c r="BG26" i="17"/>
  <c r="BE26" i="17"/>
  <c r="BC26" i="17"/>
  <c r="AW26" i="17"/>
  <c r="AX26" i="17" s="1"/>
  <c r="AD26" i="17"/>
  <c r="AF26" i="17" s="1"/>
  <c r="AB26" i="17"/>
  <c r="AA26" i="17"/>
  <c r="Z26" i="17"/>
  <c r="Y26" i="17"/>
  <c r="N26" i="17"/>
  <c r="L26" i="17"/>
  <c r="K26" i="17"/>
  <c r="J26" i="17"/>
  <c r="I26" i="17"/>
  <c r="H26" i="17"/>
  <c r="G26" i="17"/>
  <c r="F26" i="17"/>
  <c r="E26" i="17"/>
  <c r="D26" i="17"/>
  <c r="C26" i="17"/>
  <c r="BI25" i="17"/>
  <c r="BG25" i="17"/>
  <c r="BE25" i="17"/>
  <c r="BC25" i="17"/>
  <c r="AW25" i="17"/>
  <c r="AX25" i="17" s="1"/>
  <c r="AZ25" i="17" s="1"/>
  <c r="BA25" i="17" s="1"/>
  <c r="AD25" i="17"/>
  <c r="AE25" i="17" s="1"/>
  <c r="AB25" i="17"/>
  <c r="AA25" i="17"/>
  <c r="Z25" i="17"/>
  <c r="Y25" i="17"/>
  <c r="N25" i="17"/>
  <c r="L25" i="17"/>
  <c r="K25" i="17"/>
  <c r="J25" i="17"/>
  <c r="I25" i="17"/>
  <c r="H25" i="17"/>
  <c r="G25" i="17"/>
  <c r="F25" i="17"/>
  <c r="E25" i="17"/>
  <c r="D25" i="17"/>
  <c r="C25" i="17"/>
  <c r="BI24" i="17"/>
  <c r="BG24" i="17"/>
  <c r="BE24" i="17"/>
  <c r="BC24" i="17"/>
  <c r="AW24" i="17"/>
  <c r="AX24" i="17" s="1"/>
  <c r="AZ24" i="17" s="1"/>
  <c r="BA24" i="17" s="1"/>
  <c r="AD24" i="17"/>
  <c r="AG24" i="17" s="1"/>
  <c r="AB24" i="17"/>
  <c r="AA24" i="17"/>
  <c r="Z24" i="17"/>
  <c r="Y24" i="17"/>
  <c r="N24" i="17"/>
  <c r="L24" i="17"/>
  <c r="K24" i="17"/>
  <c r="J24" i="17"/>
  <c r="I24" i="17"/>
  <c r="H24" i="17"/>
  <c r="G24" i="17"/>
  <c r="F24" i="17"/>
  <c r="E24" i="17"/>
  <c r="D24" i="17"/>
  <c r="C24" i="17"/>
  <c r="BI23" i="17"/>
  <c r="BG23" i="17"/>
  <c r="BE23" i="17"/>
  <c r="BC23" i="17"/>
  <c r="AW23" i="17"/>
  <c r="AX23" i="17" s="1"/>
  <c r="AD23" i="17"/>
  <c r="AB23" i="17"/>
  <c r="AA23" i="17"/>
  <c r="Z23" i="17"/>
  <c r="Y23" i="17"/>
  <c r="N23" i="17"/>
  <c r="L23" i="17"/>
  <c r="K23" i="17"/>
  <c r="J23" i="17"/>
  <c r="I23" i="17"/>
  <c r="H23" i="17"/>
  <c r="G23" i="17"/>
  <c r="F23" i="17"/>
  <c r="E23" i="17"/>
  <c r="D23" i="17"/>
  <c r="C23" i="17"/>
  <c r="BI22" i="17"/>
  <c r="BG22" i="17"/>
  <c r="BE22" i="17"/>
  <c r="BC22" i="17"/>
  <c r="AW22" i="17"/>
  <c r="AX22" i="17" s="1"/>
  <c r="AZ22" i="17" s="1"/>
  <c r="BA22" i="17" s="1"/>
  <c r="AD22" i="17"/>
  <c r="AF22" i="17" s="1"/>
  <c r="AB22" i="17"/>
  <c r="AA22" i="17"/>
  <c r="Z22" i="17"/>
  <c r="Y22" i="17"/>
  <c r="N22" i="17"/>
  <c r="L22" i="17"/>
  <c r="K22" i="17"/>
  <c r="J22" i="17"/>
  <c r="I22" i="17"/>
  <c r="H22" i="17"/>
  <c r="G22" i="17"/>
  <c r="F22" i="17"/>
  <c r="E22" i="17"/>
  <c r="D22" i="17"/>
  <c r="C22" i="17"/>
  <c r="BI21" i="17"/>
  <c r="BG21" i="17"/>
  <c r="BE21" i="17"/>
  <c r="BC21" i="17"/>
  <c r="AW21" i="17"/>
  <c r="AX21" i="17" s="1"/>
  <c r="AD21" i="17"/>
  <c r="AG21" i="17" s="1"/>
  <c r="AB21" i="17"/>
  <c r="AA21" i="17"/>
  <c r="Z21" i="17"/>
  <c r="Y21" i="17"/>
  <c r="N21" i="17"/>
  <c r="L21" i="17"/>
  <c r="K21" i="17"/>
  <c r="J21" i="17"/>
  <c r="I21" i="17"/>
  <c r="H21" i="17"/>
  <c r="G21" i="17"/>
  <c r="F21" i="17"/>
  <c r="E21" i="17"/>
  <c r="D21" i="17"/>
  <c r="C21" i="17"/>
  <c r="BI20" i="17"/>
  <c r="BG20" i="17"/>
  <c r="BE20" i="17"/>
  <c r="BC20" i="17"/>
  <c r="AW20" i="17"/>
  <c r="AX20" i="17" s="1"/>
  <c r="AD20" i="17"/>
  <c r="AG20" i="17" s="1"/>
  <c r="AB20" i="17"/>
  <c r="E17" i="1" s="1"/>
  <c r="E18" i="1" s="1"/>
  <c r="AA20" i="17"/>
  <c r="D17" i="1" s="1"/>
  <c r="D18" i="1" s="1"/>
  <c r="Z20" i="17"/>
  <c r="C17" i="1" s="1"/>
  <c r="C18" i="1" s="1"/>
  <c r="Y20" i="17"/>
  <c r="B17" i="1" s="1"/>
  <c r="B18" i="1" s="1"/>
  <c r="N20" i="17"/>
  <c r="L20" i="17"/>
  <c r="K20" i="17"/>
  <c r="J20" i="17"/>
  <c r="I20" i="17"/>
  <c r="H20" i="17"/>
  <c r="G20" i="17"/>
  <c r="F20" i="17"/>
  <c r="E20" i="17"/>
  <c r="D20" i="17"/>
  <c r="C20" i="17"/>
  <c r="BI19" i="17"/>
  <c r="BG19" i="17"/>
  <c r="BE19" i="17"/>
  <c r="BC19" i="17"/>
  <c r="AW19" i="17"/>
  <c r="AX19" i="17" s="1"/>
  <c r="K13" i="1" s="1"/>
  <c r="K14" i="1" s="1"/>
  <c r="AD19" i="17"/>
  <c r="AB19" i="17"/>
  <c r="AA19" i="17"/>
  <c r="Z19" i="17"/>
  <c r="Y19" i="17"/>
  <c r="N19" i="17"/>
  <c r="L19" i="17"/>
  <c r="K19" i="17"/>
  <c r="J19" i="17"/>
  <c r="I19" i="17"/>
  <c r="H19" i="17"/>
  <c r="G19" i="17"/>
  <c r="F19" i="17"/>
  <c r="E19" i="17"/>
  <c r="D19" i="17"/>
  <c r="C19" i="17"/>
  <c r="BI18" i="17"/>
  <c r="BG18" i="17"/>
  <c r="BE18" i="17"/>
  <c r="BC18" i="17"/>
  <c r="AW18" i="17"/>
  <c r="AX18" i="17" s="1"/>
  <c r="AD18" i="17"/>
  <c r="AE18" i="17" s="1"/>
  <c r="AB18" i="17"/>
  <c r="AA18" i="17"/>
  <c r="Z18" i="17"/>
  <c r="Y18" i="17"/>
  <c r="N18" i="17"/>
  <c r="L18" i="17"/>
  <c r="K18" i="17"/>
  <c r="J18" i="17"/>
  <c r="I18" i="17"/>
  <c r="H18" i="17"/>
  <c r="G18" i="17"/>
  <c r="F18" i="17"/>
  <c r="E18" i="17"/>
  <c r="D18" i="17"/>
  <c r="C18" i="17"/>
  <c r="BI17" i="17"/>
  <c r="BG17" i="17"/>
  <c r="BE17" i="17"/>
  <c r="BC17" i="17"/>
  <c r="AW17" i="17"/>
  <c r="AX17" i="17" s="1"/>
  <c r="AD17" i="17"/>
  <c r="AG17" i="17" s="1"/>
  <c r="AB17" i="17"/>
  <c r="E9" i="1" s="1"/>
  <c r="E10" i="1" s="1"/>
  <c r="AA17" i="17"/>
  <c r="D9" i="1" s="1"/>
  <c r="D10" i="1" s="1"/>
  <c r="Z17" i="17"/>
  <c r="C9" i="1" s="1"/>
  <c r="C10" i="1" s="1"/>
  <c r="Y17" i="17"/>
  <c r="B9" i="1" s="1"/>
  <c r="B10" i="1" s="1"/>
  <c r="N17" i="17"/>
  <c r="L17" i="17"/>
  <c r="K17" i="17"/>
  <c r="J17" i="17"/>
  <c r="I17" i="17"/>
  <c r="H17" i="17"/>
  <c r="G17" i="17"/>
  <c r="F17" i="17"/>
  <c r="E17" i="17"/>
  <c r="D17" i="17"/>
  <c r="C17" i="17"/>
  <c r="BI16" i="17"/>
  <c r="BG16" i="17"/>
  <c r="BE16" i="17"/>
  <c r="BC16" i="17"/>
  <c r="AW16" i="17"/>
  <c r="AX16" i="17" s="1"/>
  <c r="AZ16" i="17" s="1"/>
  <c r="BA16" i="17" s="1"/>
  <c r="AD16" i="17"/>
  <c r="AG16" i="17" s="1"/>
  <c r="AB16" i="17"/>
  <c r="AA16" i="17"/>
  <c r="Z16" i="17"/>
  <c r="Y16" i="17"/>
  <c r="N16" i="17"/>
  <c r="L16" i="17"/>
  <c r="K16" i="17"/>
  <c r="J16" i="17"/>
  <c r="I16" i="17"/>
  <c r="H16" i="17"/>
  <c r="G16" i="17"/>
  <c r="F16" i="17"/>
  <c r="E16" i="17"/>
  <c r="D16" i="17"/>
  <c r="C16" i="17"/>
  <c r="BI15" i="17"/>
  <c r="BG15" i="17"/>
  <c r="BE15" i="17"/>
  <c r="BC15" i="17"/>
  <c r="AW15" i="17"/>
  <c r="AX15" i="17" s="1"/>
  <c r="BJ15" i="17" s="1"/>
  <c r="AD15" i="17"/>
  <c r="AB15" i="17"/>
  <c r="E5" i="1" s="1"/>
  <c r="E6" i="1" s="1"/>
  <c r="AA15" i="17"/>
  <c r="D5" i="1" s="1"/>
  <c r="D6" i="1" s="1"/>
  <c r="Z15" i="17"/>
  <c r="C5" i="1" s="1"/>
  <c r="C6" i="1" s="1"/>
  <c r="Y15" i="17"/>
  <c r="B5" i="1" s="1"/>
  <c r="B6" i="1" s="1"/>
  <c r="N15" i="17"/>
  <c r="L15" i="17"/>
  <c r="K15" i="17"/>
  <c r="J15" i="17"/>
  <c r="I15" i="17"/>
  <c r="H15" i="17"/>
  <c r="G15" i="17"/>
  <c r="F15" i="17"/>
  <c r="E15" i="17"/>
  <c r="D15" i="17"/>
  <c r="C15" i="17"/>
  <c r="N11" i="17"/>
  <c r="D10" i="17"/>
  <c r="A10" i="17" s="1"/>
  <c r="L165" i="17" s="1"/>
  <c r="M165" i="17" s="1"/>
  <c r="X165" i="17" s="1"/>
  <c r="A9" i="17"/>
  <c r="L164" i="17" s="1"/>
  <c r="M164" i="17" s="1"/>
  <c r="F8" i="17"/>
  <c r="F10" i="17" s="1"/>
  <c r="AW5" i="17"/>
  <c r="F5" i="17"/>
  <c r="F7" i="17" s="1"/>
  <c r="AF128" i="17" l="1"/>
  <c r="AG144" i="17"/>
  <c r="AG128" i="17"/>
  <c r="AE144" i="17"/>
  <c r="AG55" i="17"/>
  <c r="AC100" i="17"/>
  <c r="AG115" i="17"/>
  <c r="AF40" i="17"/>
  <c r="BF28" i="17"/>
  <c r="BH31" i="17"/>
  <c r="BD45" i="17"/>
  <c r="AE46" i="17"/>
  <c r="BH71" i="17"/>
  <c r="AG124" i="17"/>
  <c r="BJ47" i="17"/>
  <c r="M29" i="17"/>
  <c r="BH17" i="17"/>
  <c r="BD76" i="17"/>
  <c r="AE84" i="17"/>
  <c r="BH128" i="17"/>
  <c r="AF21" i="17"/>
  <c r="BH21" i="17"/>
  <c r="AF24" i="17"/>
  <c r="AF51" i="17"/>
  <c r="BD57" i="17"/>
  <c r="AE70" i="17"/>
  <c r="AF89" i="17"/>
  <c r="AF70" i="17"/>
  <c r="BF88" i="17"/>
  <c r="BJ93" i="17"/>
  <c r="BJ115" i="17"/>
  <c r="AG132" i="17"/>
  <c r="AC147" i="17"/>
  <c r="BF20" i="17"/>
  <c r="BH41" i="17"/>
  <c r="AF44" i="17"/>
  <c r="BJ55" i="17"/>
  <c r="AE65" i="17"/>
  <c r="BJ77" i="17"/>
  <c r="AG102" i="17"/>
  <c r="BD121" i="17"/>
  <c r="AC152" i="17"/>
  <c r="BD72" i="17"/>
  <c r="BJ90" i="17"/>
  <c r="BJ141" i="17"/>
  <c r="K137" i="1"/>
  <c r="K138" i="1" s="1"/>
  <c r="AF17" i="17"/>
  <c r="AZ21" i="17"/>
  <c r="BA21" i="17" s="1"/>
  <c r="K21" i="1"/>
  <c r="K22" i="1" s="1"/>
  <c r="M37" i="17"/>
  <c r="O37" i="17" s="1"/>
  <c r="P37" i="17" s="1"/>
  <c r="BD37" i="17"/>
  <c r="AC54" i="17"/>
  <c r="AZ55" i="17"/>
  <c r="BA55" i="17" s="1"/>
  <c r="K61" i="1"/>
  <c r="K62" i="1" s="1"/>
  <c r="AE59" i="17"/>
  <c r="AE69" i="17"/>
  <c r="AE74" i="17"/>
  <c r="AC77" i="17"/>
  <c r="AE107" i="17"/>
  <c r="AZ113" i="17"/>
  <c r="BA113" i="17" s="1"/>
  <c r="K117" i="1"/>
  <c r="K118" i="1" s="1"/>
  <c r="M129" i="17"/>
  <c r="O129" i="17" s="1"/>
  <c r="P129" i="17" s="1"/>
  <c r="M132" i="17"/>
  <c r="AE154" i="17"/>
  <c r="AC160" i="17"/>
  <c r="AZ17" i="17"/>
  <c r="BA17" i="17" s="1"/>
  <c r="K9" i="1"/>
  <c r="K10" i="1" s="1"/>
  <c r="AE20" i="17"/>
  <c r="AF25" i="17"/>
  <c r="AZ28" i="17"/>
  <c r="BA28" i="17" s="1"/>
  <c r="K25" i="1"/>
  <c r="K26" i="1" s="1"/>
  <c r="BJ31" i="17"/>
  <c r="BH43" i="17"/>
  <c r="AG47" i="17"/>
  <c r="AZ49" i="17"/>
  <c r="BA49" i="17" s="1"/>
  <c r="K53" i="1"/>
  <c r="K54" i="1" s="1"/>
  <c r="AF52" i="17"/>
  <c r="AZ59" i="17"/>
  <c r="BA59" i="17" s="1"/>
  <c r="K69" i="1"/>
  <c r="K70" i="1" s="1"/>
  <c r="AF62" i="17"/>
  <c r="AF69" i="17"/>
  <c r="AZ80" i="17"/>
  <c r="BA80" i="17" s="1"/>
  <c r="K77" i="1"/>
  <c r="K78" i="1" s="1"/>
  <c r="AF90" i="17"/>
  <c r="AZ91" i="17"/>
  <c r="BA91" i="17" s="1"/>
  <c r="K93" i="1"/>
  <c r="K94" i="1" s="1"/>
  <c r="BD103" i="17"/>
  <c r="AF107" i="17"/>
  <c r="AH107" i="17" s="1"/>
  <c r="AG118" i="17"/>
  <c r="AF120" i="17"/>
  <c r="AF127" i="17"/>
  <c r="AF138" i="17"/>
  <c r="AF140" i="17"/>
  <c r="AE151" i="17"/>
  <c r="AZ37" i="17"/>
  <c r="BA37" i="17" s="1"/>
  <c r="K37" i="1"/>
  <c r="K38" i="1" s="1"/>
  <c r="BJ99" i="17"/>
  <c r="AZ146" i="17"/>
  <c r="BA146" i="17" s="1"/>
  <c r="K141" i="1"/>
  <c r="K142" i="1" s="1"/>
  <c r="AZ151" i="17"/>
  <c r="BA151" i="17" s="1"/>
  <c r="K145" i="1"/>
  <c r="K146" i="1" s="1"/>
  <c r="AE47" i="17"/>
  <c r="AH47" i="17" s="1"/>
  <c r="M51" i="17"/>
  <c r="BJ51" i="17"/>
  <c r="BD93" i="17"/>
  <c r="AC94" i="17"/>
  <c r="BD99" i="17"/>
  <c r="BJ103" i="17"/>
  <c r="BD115" i="17"/>
  <c r="AE135" i="17"/>
  <c r="AG142" i="17"/>
  <c r="AE16" i="17"/>
  <c r="AG18" i="17"/>
  <c r="AZ20" i="17"/>
  <c r="BA20" i="17" s="1"/>
  <c r="K17" i="1"/>
  <c r="K18" i="1" s="1"/>
  <c r="AG29" i="17"/>
  <c r="BD31" i="17"/>
  <c r="AG52" i="17"/>
  <c r="AE55" i="17"/>
  <c r="AG56" i="17"/>
  <c r="BJ69" i="17"/>
  <c r="BJ81" i="17"/>
  <c r="K81" i="1"/>
  <c r="K82" i="1" s="1"/>
  <c r="AG90" i="17"/>
  <c r="BD91" i="17"/>
  <c r="BJ123" i="17"/>
  <c r="BF147" i="17"/>
  <c r="M148" i="17"/>
  <c r="O148" i="17" s="1"/>
  <c r="P148" i="17" s="1"/>
  <c r="AF149" i="17"/>
  <c r="AF151" i="17"/>
  <c r="E151" i="24"/>
  <c r="E11" i="26" s="1"/>
  <c r="C11" i="26"/>
  <c r="E10" i="26"/>
  <c r="E9" i="26"/>
  <c r="F9" i="26"/>
  <c r="D13" i="26"/>
  <c r="F8" i="26"/>
  <c r="F13" i="26" s="1"/>
  <c r="E33" i="27"/>
  <c r="E6" i="26" s="1"/>
  <c r="C6" i="26"/>
  <c r="C13" i="26" s="1"/>
  <c r="F5" i="26"/>
  <c r="BD64" i="17"/>
  <c r="AZ64" i="17"/>
  <c r="BA64" i="17" s="1"/>
  <c r="BD68" i="17"/>
  <c r="AZ68" i="17"/>
  <c r="BA68" i="17" s="1"/>
  <c r="BH113" i="17"/>
  <c r="BJ79" i="17"/>
  <c r="AZ79" i="17"/>
  <c r="BA79" i="17" s="1"/>
  <c r="BH19" i="17"/>
  <c r="AZ15" i="17"/>
  <c r="BA15" i="17" s="1"/>
  <c r="M17" i="17"/>
  <c r="BJ17" i="17"/>
  <c r="M21" i="17"/>
  <c r="BJ21" i="17"/>
  <c r="AF29" i="17"/>
  <c r="AC34" i="17"/>
  <c r="AC38" i="17"/>
  <c r="BJ39" i="17"/>
  <c r="BJ43" i="17"/>
  <c r="BF46" i="17"/>
  <c r="AG48" i="17"/>
  <c r="AG51" i="17"/>
  <c r="BH51" i="17"/>
  <c r="AE60" i="17"/>
  <c r="BD60" i="17"/>
  <c r="M63" i="17"/>
  <c r="AE64" i="17"/>
  <c r="AE66" i="17"/>
  <c r="BF68" i="17"/>
  <c r="BD71" i="17"/>
  <c r="AC75" i="17"/>
  <c r="M76" i="17"/>
  <c r="BH79" i="17"/>
  <c r="AC82" i="17"/>
  <c r="BH82" i="17"/>
  <c r="AZ83" i="17"/>
  <c r="BA83" i="17" s="1"/>
  <c r="AE93" i="17"/>
  <c r="AE97" i="17"/>
  <c r="BH98" i="17"/>
  <c r="AC101" i="17"/>
  <c r="AF108" i="17"/>
  <c r="AZ109" i="17"/>
  <c r="BA109" i="17" s="1"/>
  <c r="AC113" i="17"/>
  <c r="F117" i="1" s="1"/>
  <c r="F118" i="1" s="1"/>
  <c r="AE114" i="17"/>
  <c r="AF123" i="17"/>
  <c r="AE126" i="17"/>
  <c r="AG127" i="17"/>
  <c r="AH127" i="17" s="1"/>
  <c r="BH127" i="17"/>
  <c r="M128" i="17"/>
  <c r="O128" i="17" s="1"/>
  <c r="P128" i="17" s="1"/>
  <c r="M130" i="17"/>
  <c r="O130" i="17" s="1"/>
  <c r="P130" i="17" s="1"/>
  <c r="AG135" i="17"/>
  <c r="AE137" i="17"/>
  <c r="BH153" i="17"/>
  <c r="AC156" i="17"/>
  <c r="BD19" i="17"/>
  <c r="BD49" i="17"/>
  <c r="AG60" i="17"/>
  <c r="AH60" i="17" s="1"/>
  <c r="BF62" i="17"/>
  <c r="AC63" i="17"/>
  <c r="AF66" i="17"/>
  <c r="BD66" i="17"/>
  <c r="BH68" i="17"/>
  <c r="AC78" i="17"/>
  <c r="M79" i="17"/>
  <c r="BD83" i="17"/>
  <c r="BF86" i="17"/>
  <c r="AF93" i="17"/>
  <c r="AF97" i="17"/>
  <c r="BD106" i="17"/>
  <c r="BF107" i="17"/>
  <c r="AG108" i="17"/>
  <c r="AC111" i="17"/>
  <c r="AC116" i="17"/>
  <c r="BH117" i="17"/>
  <c r="AC119" i="17"/>
  <c r="M123" i="17"/>
  <c r="BD129" i="17"/>
  <c r="AZ133" i="17"/>
  <c r="BA133" i="17" s="1"/>
  <c r="AC134" i="17"/>
  <c r="AG137" i="17"/>
  <c r="BH137" i="17"/>
  <c r="AC139" i="17"/>
  <c r="F133" i="1" s="1"/>
  <c r="F134" i="1" s="1"/>
  <c r="BH139" i="17"/>
  <c r="AC145" i="17"/>
  <c r="AF148" i="17"/>
  <c r="BD153" i="17"/>
  <c r="BD15" i="17"/>
  <c r="BD23" i="17"/>
  <c r="BF24" i="17"/>
  <c r="M25" i="17"/>
  <c r="O25" i="17" s="1"/>
  <c r="P25" i="17" s="1"/>
  <c r="AG25" i="17"/>
  <c r="AF28" i="17"/>
  <c r="AG32" i="17"/>
  <c r="AC36" i="17"/>
  <c r="AE39" i="17"/>
  <c r="AG40" i="17"/>
  <c r="AF43" i="17"/>
  <c r="AG44" i="17"/>
  <c r="BD51" i="17"/>
  <c r="BF54" i="17"/>
  <c r="M55" i="17"/>
  <c r="AF56" i="17"/>
  <c r="BD56" i="17"/>
  <c r="BF58" i="17"/>
  <c r="AF59" i="17"/>
  <c r="AH59" i="17" s="1"/>
  <c r="AE62" i="17"/>
  <c r="BF64" i="17"/>
  <c r="AF65" i="17"/>
  <c r="AE68" i="17"/>
  <c r="AF74" i="17"/>
  <c r="AH74" i="17" s="1"/>
  <c r="BD79" i="17"/>
  <c r="AE80" i="17"/>
  <c r="AE89" i="17"/>
  <c r="BH97" i="17"/>
  <c r="AF102" i="17"/>
  <c r="BH103" i="17"/>
  <c r="M105" i="17"/>
  <c r="O105" i="17" s="1"/>
  <c r="P105" i="17" s="1"/>
  <c r="BF106" i="17"/>
  <c r="M108" i="17"/>
  <c r="AC112" i="17"/>
  <c r="AE115" i="17"/>
  <c r="BD117" i="17"/>
  <c r="BJ121" i="17"/>
  <c r="BD123" i="17"/>
  <c r="BJ134" i="17"/>
  <c r="M143" i="17"/>
  <c r="O143" i="17" s="1"/>
  <c r="P143" i="17" s="1"/>
  <c r="AH144" i="17"/>
  <c r="BJ148" i="17"/>
  <c r="AC37" i="17"/>
  <c r="F37" i="1" s="1"/>
  <c r="F38" i="1" s="1"/>
  <c r="AF39" i="17"/>
  <c r="M43" i="17"/>
  <c r="AG43" i="17"/>
  <c r="BH64" i="17"/>
  <c r="BH83" i="17"/>
  <c r="BD113" i="17"/>
  <c r="AC133" i="17"/>
  <c r="F129" i="1" s="1"/>
  <c r="F130" i="1" s="1"/>
  <c r="BD16" i="17"/>
  <c r="BJ19" i="17"/>
  <c r="AZ19" i="17"/>
  <c r="BA19" i="17" s="1"/>
  <c r="L13" i="17"/>
  <c r="L14" i="17" s="1"/>
  <c r="BH27" i="17"/>
  <c r="BH38" i="17"/>
  <c r="BD41" i="17"/>
  <c r="AZ41" i="17"/>
  <c r="BA41" i="17" s="1"/>
  <c r="AZ45" i="17"/>
  <c r="BA45" i="17" s="1"/>
  <c r="BH45" i="17"/>
  <c r="BH16" i="17"/>
  <c r="BJ67" i="17"/>
  <c r="BH67" i="17"/>
  <c r="AZ67" i="17"/>
  <c r="BA67" i="17" s="1"/>
  <c r="BD67" i="17"/>
  <c r="D13" i="17"/>
  <c r="BH15" i="17"/>
  <c r="BD27" i="17"/>
  <c r="BD38" i="17"/>
  <c r="BH53" i="17"/>
  <c r="AZ53" i="17"/>
  <c r="BA53" i="17" s="1"/>
  <c r="BD53" i="17"/>
  <c r="M18" i="17"/>
  <c r="O18" i="17" s="1"/>
  <c r="P18" i="17" s="1"/>
  <c r="BH18" i="17"/>
  <c r="BH20" i="17"/>
  <c r="M16" i="17"/>
  <c r="BJ16" i="17"/>
  <c r="BJ20" i="17"/>
  <c r="BJ24" i="17"/>
  <c r="AC26" i="17"/>
  <c r="BD26" i="17"/>
  <c r="BJ27" i="17"/>
  <c r="AC28" i="17"/>
  <c r="F25" i="1" s="1"/>
  <c r="F26" i="1" s="1"/>
  <c r="BJ28" i="17"/>
  <c r="AC30" i="17"/>
  <c r="BD30" i="17"/>
  <c r="AE32" i="17"/>
  <c r="AF33" i="17"/>
  <c r="BH34" i="17"/>
  <c r="BF35" i="17"/>
  <c r="M36" i="17"/>
  <c r="O36" i="17" s="1"/>
  <c r="P36" i="17" s="1"/>
  <c r="AG36" i="17"/>
  <c r="M40" i="17"/>
  <c r="BH40" i="17"/>
  <c r="AC43" i="17"/>
  <c r="M44" i="17"/>
  <c r="BH44" i="17"/>
  <c r="M45" i="17"/>
  <c r="O45" i="17" s="1"/>
  <c r="P45" i="17" s="1"/>
  <c r="AC48" i="17"/>
  <c r="F49" i="1" s="1"/>
  <c r="F50" i="1" s="1"/>
  <c r="AC49" i="17"/>
  <c r="BJ49" i="17"/>
  <c r="BF53" i="17"/>
  <c r="BJ57" i="17"/>
  <c r="AG58" i="17"/>
  <c r="AF58" i="17"/>
  <c r="M59" i="17"/>
  <c r="O59" i="17" s="1"/>
  <c r="P59" i="17" s="1"/>
  <c r="M65" i="17"/>
  <c r="O65" i="17" s="1"/>
  <c r="P65" i="17" s="1"/>
  <c r="M66" i="17"/>
  <c r="M69" i="17"/>
  <c r="AZ72" i="17"/>
  <c r="BA72" i="17" s="1"/>
  <c r="BJ75" i="17"/>
  <c r="AZ75" i="17"/>
  <c r="BA75" i="17" s="1"/>
  <c r="BH75" i="17"/>
  <c r="BJ76" i="17"/>
  <c r="AG77" i="17"/>
  <c r="AF77" i="17"/>
  <c r="AE77" i="17"/>
  <c r="BH80" i="17"/>
  <c r="BH84" i="17"/>
  <c r="AA13" i="17"/>
  <c r="AC15" i="17"/>
  <c r="F5" i="1" s="1"/>
  <c r="F6" i="1" s="1"/>
  <c r="AC18" i="17"/>
  <c r="AC19" i="17"/>
  <c r="BD21" i="17"/>
  <c r="AC22" i="17"/>
  <c r="AC16" i="17"/>
  <c r="BF16" i="17"/>
  <c r="AE17" i="17"/>
  <c r="AH17" i="17" s="1"/>
  <c r="AF18" i="17"/>
  <c r="AH18" i="17" s="1"/>
  <c r="BD18" i="17"/>
  <c r="BD20" i="17"/>
  <c r="BK20" i="17" s="1"/>
  <c r="BB20" i="17" s="1"/>
  <c r="H17" i="1" s="1"/>
  <c r="AE21" i="17"/>
  <c r="AG22" i="17"/>
  <c r="AE24" i="17"/>
  <c r="AH24" i="17" s="1"/>
  <c r="AG26" i="17"/>
  <c r="BF27" i="17"/>
  <c r="AE28" i="17"/>
  <c r="AH28" i="17" s="1"/>
  <c r="BD28" i="17"/>
  <c r="BD29" i="17"/>
  <c r="AG30" i="17"/>
  <c r="BF30" i="17"/>
  <c r="M32" i="17"/>
  <c r="O32" i="17" s="1"/>
  <c r="P32" i="17" s="1"/>
  <c r="BF32" i="17"/>
  <c r="M33" i="17"/>
  <c r="AG33" i="17"/>
  <c r="BH33" i="17"/>
  <c r="M34" i="17"/>
  <c r="O34" i="17" s="1"/>
  <c r="P34" i="17" s="1"/>
  <c r="BJ34" i="17"/>
  <c r="AC35" i="17"/>
  <c r="F33" i="1" s="1"/>
  <c r="F34" i="1" s="1"/>
  <c r="BH37" i="17"/>
  <c r="BJ38" i="17"/>
  <c r="AC40" i="17"/>
  <c r="AC41" i="17"/>
  <c r="BD43" i="17"/>
  <c r="AC44" i="17"/>
  <c r="F45" i="1" s="1"/>
  <c r="F46" i="1" s="1"/>
  <c r="AC45" i="17"/>
  <c r="BJ45" i="17"/>
  <c r="AC46" i="17"/>
  <c r="M47" i="17"/>
  <c r="AF48" i="17"/>
  <c r="BD48" i="17"/>
  <c r="BF49" i="17"/>
  <c r="AE50" i="17"/>
  <c r="AE58" i="17"/>
  <c r="AG61" i="17"/>
  <c r="AF61" i="17"/>
  <c r="AC68" i="17"/>
  <c r="F73" i="1" s="1"/>
  <c r="F74" i="1" s="1"/>
  <c r="AG72" i="17"/>
  <c r="AE72" i="17"/>
  <c r="BJ72" i="17"/>
  <c r="AG73" i="17"/>
  <c r="AF73" i="17"/>
  <c r="BD75" i="17"/>
  <c r="BD80" i="17"/>
  <c r="BD84" i="17"/>
  <c r="BH91" i="17"/>
  <c r="BH26" i="17"/>
  <c r="BH30" i="17"/>
  <c r="BD34" i="17"/>
  <c r="BJ37" i="17"/>
  <c r="BF38" i="17"/>
  <c r="BD40" i="17"/>
  <c r="BJ41" i="17"/>
  <c r="BF45" i="17"/>
  <c r="BJ53" i="17"/>
  <c r="BF57" i="17"/>
  <c r="AG78" i="17"/>
  <c r="AF78" i="17"/>
  <c r="AE78" i="17"/>
  <c r="AG82" i="17"/>
  <c r="AF82" i="17"/>
  <c r="AE82" i="17"/>
  <c r="AE86" i="17"/>
  <c r="AG86" i="17"/>
  <c r="AF86" i="17"/>
  <c r="AZ95" i="17"/>
  <c r="BA95" i="17" s="1"/>
  <c r="BH95" i="17"/>
  <c r="M22" i="17"/>
  <c r="O22" i="17" s="1"/>
  <c r="P22" i="17" s="1"/>
  <c r="M26" i="17"/>
  <c r="AC27" i="17"/>
  <c r="M30" i="17"/>
  <c r="AC31" i="17"/>
  <c r="AC32" i="17"/>
  <c r="AH33" i="17"/>
  <c r="AG34" i="17"/>
  <c r="BF34" i="17"/>
  <c r="BK34" i="17" s="1"/>
  <c r="BB34" i="17" s="1"/>
  <c r="M35" i="17"/>
  <c r="AF36" i="17"/>
  <c r="AE38" i="17"/>
  <c r="M39" i="17"/>
  <c r="O39" i="17" s="1"/>
  <c r="P39" i="17" s="1"/>
  <c r="BF41" i="17"/>
  <c r="AE42" i="17"/>
  <c r="BH49" i="17"/>
  <c r="AE54" i="17"/>
  <c r="BH57" i="17"/>
  <c r="AZ57" i="17"/>
  <c r="BA57" i="17" s="1"/>
  <c r="AH70" i="17"/>
  <c r="BJ71" i="17"/>
  <c r="AZ71" i="17"/>
  <c r="BA71" i="17" s="1"/>
  <c r="BF72" i="17"/>
  <c r="BH76" i="17"/>
  <c r="AZ76" i="17"/>
  <c r="BA76" i="17" s="1"/>
  <c r="AE94" i="17"/>
  <c r="AG94" i="17"/>
  <c r="AF94" i="17"/>
  <c r="BD95" i="17"/>
  <c r="AG100" i="17"/>
  <c r="AE100" i="17"/>
  <c r="BH125" i="17"/>
  <c r="AZ125" i="17"/>
  <c r="BA125" i="17" s="1"/>
  <c r="BJ130" i="17"/>
  <c r="AG131" i="17"/>
  <c r="AF131" i="17"/>
  <c r="AE131" i="17"/>
  <c r="AF133" i="17"/>
  <c r="AG133" i="17"/>
  <c r="AE133" i="17"/>
  <c r="BH150" i="17"/>
  <c r="BJ151" i="17"/>
  <c r="AE152" i="17"/>
  <c r="AG152" i="17"/>
  <c r="AF152" i="17"/>
  <c r="AE156" i="17"/>
  <c r="AG156" i="17"/>
  <c r="AF156" i="17"/>
  <c r="BD74" i="17"/>
  <c r="AC76" i="17"/>
  <c r="BF76" i="17"/>
  <c r="BJ80" i="17"/>
  <c r="AC83" i="17"/>
  <c r="M84" i="17"/>
  <c r="O84" i="17" s="1"/>
  <c r="P84" i="17" s="1"/>
  <c r="BJ84" i="17"/>
  <c r="AC85" i="17"/>
  <c r="AC87" i="17"/>
  <c r="BJ91" i="17"/>
  <c r="M93" i="17"/>
  <c r="O93" i="17" s="1"/>
  <c r="P93" i="17" s="1"/>
  <c r="BD94" i="17"/>
  <c r="BJ95" i="17"/>
  <c r="M97" i="17"/>
  <c r="BJ100" i="17"/>
  <c r="AG101" i="17"/>
  <c r="AE101" i="17"/>
  <c r="AG104" i="17"/>
  <c r="AE104" i="17"/>
  <c r="AG111" i="17"/>
  <c r="AF111" i="17"/>
  <c r="AE111" i="17"/>
  <c r="AE116" i="17"/>
  <c r="AG116" i="17"/>
  <c r="AF116" i="17"/>
  <c r="BH118" i="17"/>
  <c r="BD125" i="17"/>
  <c r="BJ131" i="17"/>
  <c r="BH146" i="17"/>
  <c r="BD150" i="17"/>
  <c r="M48" i="17"/>
  <c r="BH48" i="17"/>
  <c r="AC51" i="17"/>
  <c r="M52" i="17"/>
  <c r="O52" i="17" s="1"/>
  <c r="P52" i="17" s="1"/>
  <c r="BH52" i="17"/>
  <c r="M53" i="17"/>
  <c r="O53" i="17" s="1"/>
  <c r="P53" i="17" s="1"/>
  <c r="M56" i="17"/>
  <c r="BH56" i="17"/>
  <c r="M60" i="17"/>
  <c r="M61" i="17"/>
  <c r="O61" i="17" s="1"/>
  <c r="P61" i="17" s="1"/>
  <c r="AC66" i="17"/>
  <c r="BH66" i="17"/>
  <c r="M70" i="17"/>
  <c r="O70" i="17" s="1"/>
  <c r="P70" i="17" s="1"/>
  <c r="M73" i="17"/>
  <c r="O73" i="17" s="1"/>
  <c r="P73" i="17" s="1"/>
  <c r="M74" i="17"/>
  <c r="AE76" i="17"/>
  <c r="M77" i="17"/>
  <c r="O77" i="17" s="1"/>
  <c r="P77" i="17" s="1"/>
  <c r="BF80" i="17"/>
  <c r="AE81" i="17"/>
  <c r="BD82" i="17"/>
  <c r="AC84" i="17"/>
  <c r="BF84" i="17"/>
  <c r="AE85" i="17"/>
  <c r="BF87" i="17"/>
  <c r="BD88" i="17"/>
  <c r="M90" i="17"/>
  <c r="O90" i="17" s="1"/>
  <c r="P90" i="17" s="1"/>
  <c r="M91" i="17"/>
  <c r="BH93" i="17"/>
  <c r="BF95" i="17"/>
  <c r="AE96" i="17"/>
  <c r="M98" i="17"/>
  <c r="BD98" i="17"/>
  <c r="M100" i="17"/>
  <c r="O100" i="17" s="1"/>
  <c r="P100" i="17" s="1"/>
  <c r="AF101" i="17"/>
  <c r="AH101" i="17" s="1"/>
  <c r="AI101" i="17" s="1"/>
  <c r="AV101" i="17" s="1"/>
  <c r="M102" i="17"/>
  <c r="AC105" i="17"/>
  <c r="F109" i="1" s="1"/>
  <c r="F110" i="1" s="1"/>
  <c r="AE105" i="17"/>
  <c r="AF105" i="17"/>
  <c r="AE112" i="17"/>
  <c r="AG112" i="17"/>
  <c r="AF112" i="17"/>
  <c r="BJ118" i="17"/>
  <c r="AG119" i="17"/>
  <c r="AF119" i="17"/>
  <c r="AE119" i="17"/>
  <c r="BD120" i="17"/>
  <c r="BH121" i="17"/>
  <c r="BF125" i="17"/>
  <c r="BH129" i="17"/>
  <c r="BJ133" i="17"/>
  <c r="AE134" i="17"/>
  <c r="AF134" i="17"/>
  <c r="BJ140" i="17"/>
  <c r="AE141" i="17"/>
  <c r="AF141" i="17"/>
  <c r="BJ146" i="17"/>
  <c r="AG147" i="17"/>
  <c r="AE147" i="17"/>
  <c r="AC52" i="17"/>
  <c r="AC53" i="17"/>
  <c r="F57" i="1" s="1"/>
  <c r="F58" i="1" s="1"/>
  <c r="AC56" i="17"/>
  <c r="AC57" i="17"/>
  <c r="AC60" i="17"/>
  <c r="BH60" i="17"/>
  <c r="AC62" i="17"/>
  <c r="BH63" i="17"/>
  <c r="BJ64" i="17"/>
  <c r="AC67" i="17"/>
  <c r="M68" i="17"/>
  <c r="BJ68" i="17"/>
  <c r="AC69" i="17"/>
  <c r="AC70" i="17"/>
  <c r="M71" i="17"/>
  <c r="AC74" i="17"/>
  <c r="BH74" i="17"/>
  <c r="M78" i="17"/>
  <c r="M81" i="17"/>
  <c r="AF81" i="17"/>
  <c r="AH81" i="17" s="1"/>
  <c r="M82" i="17"/>
  <c r="M85" i="17"/>
  <c r="AF85" i="17"/>
  <c r="M86" i="17"/>
  <c r="AC90" i="17"/>
  <c r="AC91" i="17"/>
  <c r="F93" i="1" s="1"/>
  <c r="F94" i="1" s="1"/>
  <c r="M92" i="17"/>
  <c r="BJ92" i="17"/>
  <c r="AC93" i="17"/>
  <c r="M94" i="17"/>
  <c r="AC97" i="17"/>
  <c r="AC98" i="17"/>
  <c r="AE98" i="17"/>
  <c r="AG98" i="17"/>
  <c r="BH99" i="17"/>
  <c r="M101" i="17"/>
  <c r="O101" i="17" s="1"/>
  <c r="P101" i="17" s="1"/>
  <c r="BJ101" i="17"/>
  <c r="BD102" i="17"/>
  <c r="AG105" i="17"/>
  <c r="BH106" i="17"/>
  <c r="BJ107" i="17"/>
  <c r="BH109" i="17"/>
  <c r="BD118" i="17"/>
  <c r="AG122" i="17"/>
  <c r="AE122" i="17"/>
  <c r="AE145" i="17"/>
  <c r="AG145" i="17"/>
  <c r="AF145" i="17"/>
  <c r="BD146" i="17"/>
  <c r="BJ154" i="17"/>
  <c r="AG155" i="17"/>
  <c r="AF155" i="17"/>
  <c r="AE155" i="17"/>
  <c r="AC99" i="17"/>
  <c r="BD101" i="17"/>
  <c r="AC102" i="17"/>
  <c r="F105" i="1" s="1"/>
  <c r="F106" i="1" s="1"/>
  <c r="BJ106" i="17"/>
  <c r="AC108" i="17"/>
  <c r="AH108" i="17"/>
  <c r="BJ113" i="17"/>
  <c r="AC114" i="17"/>
  <c r="BF114" i="17"/>
  <c r="M115" i="17"/>
  <c r="O115" i="17" s="1"/>
  <c r="P115" i="17" s="1"/>
  <c r="BD116" i="17"/>
  <c r="BJ117" i="17"/>
  <c r="AC118" i="17"/>
  <c r="BF118" i="17"/>
  <c r="AG120" i="17"/>
  <c r="AH120" i="17" s="1"/>
  <c r="BF121" i="17"/>
  <c r="M124" i="17"/>
  <c r="AC127" i="17"/>
  <c r="AC128" i="17"/>
  <c r="AC129" i="17"/>
  <c r="BD131" i="17"/>
  <c r="AC132" i="17"/>
  <c r="F125" i="1" s="1"/>
  <c r="F126" i="1" s="1"/>
  <c r="BD132" i="17"/>
  <c r="BD133" i="17"/>
  <c r="BJ137" i="17"/>
  <c r="AC138" i="17"/>
  <c r="BD139" i="17"/>
  <c r="M140" i="17"/>
  <c r="AG140" i="17"/>
  <c r="BD140" i="17"/>
  <c r="M142" i="17"/>
  <c r="O142" i="17" s="1"/>
  <c r="P142" i="17" s="1"/>
  <c r="BF146" i="17"/>
  <c r="AG148" i="17"/>
  <c r="AG149" i="17"/>
  <c r="AH149" i="17" s="1"/>
  <c r="BJ150" i="17"/>
  <c r="AC151" i="17"/>
  <c r="BD151" i="17"/>
  <c r="BJ153" i="17"/>
  <c r="BD156" i="17"/>
  <c r="AC159" i="17"/>
  <c r="AF160" i="17"/>
  <c r="BD108" i="17"/>
  <c r="BJ109" i="17"/>
  <c r="M111" i="17"/>
  <c r="BF113" i="17"/>
  <c r="BF117" i="17"/>
  <c r="M119" i="17"/>
  <c r="O119" i="17" s="1"/>
  <c r="P119" i="17" s="1"/>
  <c r="M120" i="17"/>
  <c r="BH120" i="17"/>
  <c r="M122" i="17"/>
  <c r="O122" i="17" s="1"/>
  <c r="P122" i="17" s="1"/>
  <c r="BJ122" i="17"/>
  <c r="AC123" i="17"/>
  <c r="AC124" i="17"/>
  <c r="F121" i="1" s="1"/>
  <c r="F122" i="1" s="1"/>
  <c r="BJ129" i="17"/>
  <c r="AC130" i="17"/>
  <c r="BF130" i="17"/>
  <c r="M131" i="17"/>
  <c r="BF133" i="17"/>
  <c r="M134" i="17"/>
  <c r="M135" i="17"/>
  <c r="BD137" i="17"/>
  <c r="AC140" i="17"/>
  <c r="BF140" i="17"/>
  <c r="M141" i="17"/>
  <c r="AC142" i="17"/>
  <c r="BF144" i="17"/>
  <c r="M145" i="17"/>
  <c r="M146" i="17"/>
  <c r="O146" i="17" s="1"/>
  <c r="P146" i="17" s="1"/>
  <c r="M147" i="17"/>
  <c r="BJ147" i="17"/>
  <c r="M149" i="17"/>
  <c r="M150" i="17"/>
  <c r="BF150" i="17"/>
  <c r="BF151" i="17"/>
  <c r="BF153" i="17"/>
  <c r="AC154" i="17"/>
  <c r="BF154" i="17"/>
  <c r="M155" i="17"/>
  <c r="O155" i="17" s="1"/>
  <c r="P155" i="17" s="1"/>
  <c r="AG160" i="17"/>
  <c r="BF99" i="17"/>
  <c r="BH101" i="17"/>
  <c r="BF103" i="17"/>
  <c r="BK103" i="17" s="1"/>
  <c r="BB103" i="17" s="1"/>
  <c r="BF109" i="17"/>
  <c r="AE110" i="17"/>
  <c r="BH111" i="17"/>
  <c r="M112" i="17"/>
  <c r="O112" i="17" s="1"/>
  <c r="P112" i="17" s="1"/>
  <c r="BH112" i="17"/>
  <c r="M113" i="17"/>
  <c r="O113" i="17" s="1"/>
  <c r="P113" i="17" s="1"/>
  <c r="M114" i="17"/>
  <c r="O114" i="17" s="1"/>
  <c r="P114" i="17" s="1"/>
  <c r="BJ114" i="17"/>
  <c r="M116" i="17"/>
  <c r="AC120" i="17"/>
  <c r="AC121" i="17"/>
  <c r="AE123" i="17"/>
  <c r="AH123" i="17" s="1"/>
  <c r="AF124" i="17"/>
  <c r="AH124" i="17" s="1"/>
  <c r="BD124" i="17"/>
  <c r="BJ125" i="17"/>
  <c r="M127" i="17"/>
  <c r="BF129" i="17"/>
  <c r="AE130" i="17"/>
  <c r="BH132" i="17"/>
  <c r="BH133" i="17"/>
  <c r="AC135" i="17"/>
  <c r="BF137" i="17"/>
  <c r="M138" i="17"/>
  <c r="BH138" i="17"/>
  <c r="BH140" i="17"/>
  <c r="AE142" i="17"/>
  <c r="AH142" i="17" s="1"/>
  <c r="BH144" i="17"/>
  <c r="AC146" i="17"/>
  <c r="F141" i="1" s="1"/>
  <c r="F142" i="1" s="1"/>
  <c r="BD148" i="17"/>
  <c r="AC149" i="17"/>
  <c r="M151" i="17"/>
  <c r="O151" i="17" s="1"/>
  <c r="P151" i="17" s="1"/>
  <c r="BH151" i="17"/>
  <c r="M152" i="17"/>
  <c r="M153" i="17"/>
  <c r="M154" i="17"/>
  <c r="O154" i="17" s="1"/>
  <c r="P154" i="17" s="1"/>
  <c r="M156" i="17"/>
  <c r="M160" i="17"/>
  <c r="E12" i="26"/>
  <c r="E152" i="4"/>
  <c r="E5" i="26" s="1"/>
  <c r="O26" i="17"/>
  <c r="P26" i="17" s="1"/>
  <c r="O30" i="17"/>
  <c r="P30" i="17" s="1"/>
  <c r="O21" i="17"/>
  <c r="P21" i="17" s="1"/>
  <c r="O48" i="17"/>
  <c r="P48" i="17" s="1"/>
  <c r="O56" i="17"/>
  <c r="P56" i="17" s="1"/>
  <c r="AW7" i="17"/>
  <c r="BE163" i="17" s="1"/>
  <c r="H13" i="17"/>
  <c r="AW13" i="17"/>
  <c r="AG15" i="17"/>
  <c r="AF15" i="17"/>
  <c r="AE15" i="17"/>
  <c r="BF17" i="17"/>
  <c r="AC21" i="17"/>
  <c r="BD22" i="17"/>
  <c r="AZ23" i="17"/>
  <c r="BA23" i="17" s="1"/>
  <c r="M24" i="17"/>
  <c r="BH24" i="17"/>
  <c r="AC25" i="17"/>
  <c r="BH25" i="17"/>
  <c r="BJ26" i="17"/>
  <c r="BF26" i="17"/>
  <c r="AZ26" i="17"/>
  <c r="BA26" i="17" s="1"/>
  <c r="M27" i="17"/>
  <c r="BJ29" i="17"/>
  <c r="BH32" i="17"/>
  <c r="AC33" i="17"/>
  <c r="AI33" i="17" s="1"/>
  <c r="AV33" i="17" s="1"/>
  <c r="AZ36" i="17"/>
  <c r="BA36" i="17" s="1"/>
  <c r="BJ36" i="17"/>
  <c r="BF36" i="17"/>
  <c r="BJ22" i="17"/>
  <c r="BF23" i="17"/>
  <c r="O33" i="17"/>
  <c r="P33" i="17" s="1"/>
  <c r="O40" i="17"/>
  <c r="P40" i="17" s="1"/>
  <c r="E13" i="17"/>
  <c r="N13" i="17"/>
  <c r="O17" i="17"/>
  <c r="P17" i="17" s="1"/>
  <c r="AB13" i="17"/>
  <c r="AG19" i="17"/>
  <c r="AF19" i="17"/>
  <c r="AE19" i="17"/>
  <c r="M20" i="17"/>
  <c r="AC20" i="17"/>
  <c r="F17" i="1" s="1"/>
  <c r="F18" i="1" s="1"/>
  <c r="AH21" i="17"/>
  <c r="BF22" i="17"/>
  <c r="BH23" i="17"/>
  <c r="AC24" i="17"/>
  <c r="BD25" i="17"/>
  <c r="O29" i="17"/>
  <c r="P29" i="17" s="1"/>
  <c r="BF29" i="17"/>
  <c r="M31" i="17"/>
  <c r="AG31" i="17"/>
  <c r="AF31" i="17"/>
  <c r="AE31" i="17"/>
  <c r="BJ32" i="17"/>
  <c r="AZ33" i="17"/>
  <c r="BA33" i="17" s="1"/>
  <c r="BF33" i="17"/>
  <c r="BJ33" i="17"/>
  <c r="BJ35" i="17"/>
  <c r="AZ35" i="17"/>
  <c r="BA35" i="17" s="1"/>
  <c r="BF25" i="17"/>
  <c r="AG27" i="17"/>
  <c r="AF27" i="17"/>
  <c r="AE27" i="17"/>
  <c r="O44" i="17"/>
  <c r="P44" i="17" s="1"/>
  <c r="O60" i="17"/>
  <c r="P60" i="17" s="1"/>
  <c r="I13" i="17"/>
  <c r="Z13" i="17"/>
  <c r="O16" i="17"/>
  <c r="P16" i="17" s="1"/>
  <c r="F13" i="17"/>
  <c r="J162" i="17"/>
  <c r="J13" i="17"/>
  <c r="C13" i="17"/>
  <c r="G13" i="17"/>
  <c r="K13" i="17"/>
  <c r="AC17" i="17"/>
  <c r="BD17" i="17"/>
  <c r="BJ18" i="17"/>
  <c r="BF18" i="17"/>
  <c r="AZ18" i="17"/>
  <c r="BA18" i="17" s="1"/>
  <c r="M19" i="17"/>
  <c r="BF21" i="17"/>
  <c r="BH22" i="17"/>
  <c r="M23" i="17"/>
  <c r="AC23" i="17"/>
  <c r="AG23" i="17"/>
  <c r="AF23" i="17"/>
  <c r="AE23" i="17"/>
  <c r="BJ23" i="17"/>
  <c r="BD24" i="17"/>
  <c r="BJ25" i="17"/>
  <c r="M28" i="17"/>
  <c r="BH28" i="17"/>
  <c r="AC29" i="17"/>
  <c r="BH29" i="17"/>
  <c r="BJ30" i="17"/>
  <c r="BF31" i="17"/>
  <c r="BD32" i="17"/>
  <c r="BD33" i="17"/>
  <c r="O35" i="17"/>
  <c r="P35" i="17" s="1"/>
  <c r="BH50" i="17"/>
  <c r="BD50" i="17"/>
  <c r="AZ50" i="17"/>
  <c r="BA50" i="17" s="1"/>
  <c r="BF59" i="17"/>
  <c r="BJ70" i="17"/>
  <c r="BF70" i="17"/>
  <c r="AZ70" i="17"/>
  <c r="BA70" i="17" s="1"/>
  <c r="O74" i="17"/>
  <c r="P74" i="17" s="1"/>
  <c r="O82" i="17"/>
  <c r="P82" i="17" s="1"/>
  <c r="O102" i="17"/>
  <c r="P102" i="17" s="1"/>
  <c r="V165" i="17"/>
  <c r="AU165" i="17"/>
  <c r="X164" i="17"/>
  <c r="K162" i="17"/>
  <c r="BE157" i="17"/>
  <c r="BI157" i="17"/>
  <c r="AF16" i="17"/>
  <c r="AF20" i="17"/>
  <c r="AH20" i="17" s="1"/>
  <c r="AE35" i="17"/>
  <c r="BF37" i="17"/>
  <c r="BF39" i="17"/>
  <c r="M42" i="17"/>
  <c r="BJ42" i="17"/>
  <c r="BJ44" i="17"/>
  <c r="BF44" i="17"/>
  <c r="AZ44" i="17"/>
  <c r="BA44" i="17" s="1"/>
  <c r="O47" i="17"/>
  <c r="P47" i="17" s="1"/>
  <c r="BF47" i="17"/>
  <c r="M50" i="17"/>
  <c r="BJ50" i="17"/>
  <c r="BJ52" i="17"/>
  <c r="BF52" i="17"/>
  <c r="AZ52" i="17"/>
  <c r="BA52" i="17" s="1"/>
  <c r="O55" i="17"/>
  <c r="P55" i="17" s="1"/>
  <c r="BF55" i="17"/>
  <c r="M58" i="17"/>
  <c r="BH58" i="17"/>
  <c r="BD58" i="17"/>
  <c r="AZ58" i="17"/>
  <c r="BA58" i="17" s="1"/>
  <c r="AC59" i="17"/>
  <c r="BH59" i="17"/>
  <c r="AZ62" i="17"/>
  <c r="BA62" i="17" s="1"/>
  <c r="BJ62" i="17"/>
  <c r="BJ63" i="17"/>
  <c r="BF63" i="17"/>
  <c r="BD63" i="17"/>
  <c r="AZ63" i="17"/>
  <c r="BA63" i="17" s="1"/>
  <c r="O78" i="17"/>
  <c r="P78" i="17" s="1"/>
  <c r="O81" i="17"/>
  <c r="P81" i="17" s="1"/>
  <c r="BJ61" i="17"/>
  <c r="BF61" i="17"/>
  <c r="BH61" i="17"/>
  <c r="BD61" i="17"/>
  <c r="AZ61" i="17"/>
  <c r="BA61" i="17" s="1"/>
  <c r="O132" i="17"/>
  <c r="P132" i="17" s="1"/>
  <c r="Z3" i="17"/>
  <c r="A12" i="17"/>
  <c r="X3" i="17" s="1"/>
  <c r="Y13" i="17"/>
  <c r="H162" i="17"/>
  <c r="L162" i="17"/>
  <c r="L163" i="17" s="1"/>
  <c r="BF15" i="17"/>
  <c r="BF19" i="17"/>
  <c r="AE22" i="17"/>
  <c r="AH22" i="17" s="1"/>
  <c r="AI22" i="17" s="1"/>
  <c r="AV22" i="17" s="1"/>
  <c r="AE26" i="17"/>
  <c r="AH26" i="17" s="1"/>
  <c r="AI26" i="17" s="1"/>
  <c r="AV26" i="17" s="1"/>
  <c r="AE30" i="17"/>
  <c r="AH30" i="17" s="1"/>
  <c r="AE34" i="17"/>
  <c r="AF35" i="17"/>
  <c r="BH35" i="17"/>
  <c r="BH36" i="17"/>
  <c r="BH39" i="17"/>
  <c r="AG41" i="17"/>
  <c r="AF41" i="17"/>
  <c r="AE41" i="17"/>
  <c r="AC42" i="17"/>
  <c r="BD44" i="17"/>
  <c r="BH46" i="17"/>
  <c r="BD46" i="17"/>
  <c r="AZ46" i="17"/>
  <c r="BA46" i="17" s="1"/>
  <c r="AC47" i="17"/>
  <c r="BH47" i="17"/>
  <c r="AG49" i="17"/>
  <c r="AF49" i="17"/>
  <c r="AE49" i="17"/>
  <c r="AC50" i="17"/>
  <c r="AH52" i="17"/>
  <c r="AI52" i="17" s="1"/>
  <c r="AV52" i="17" s="1"/>
  <c r="BD52" i="17"/>
  <c r="BH54" i="17"/>
  <c r="BD54" i="17"/>
  <c r="AZ54" i="17"/>
  <c r="BA54" i="17" s="1"/>
  <c r="AC55" i="17"/>
  <c r="F61" i="1" s="1"/>
  <c r="F62" i="1" s="1"/>
  <c r="BH55" i="17"/>
  <c r="AG57" i="17"/>
  <c r="AF57" i="17"/>
  <c r="AE57" i="17"/>
  <c r="AC58" i="17"/>
  <c r="F65" i="1" s="1"/>
  <c r="F66" i="1" s="1"/>
  <c r="BJ58" i="17"/>
  <c r="BD59" i="17"/>
  <c r="M62" i="17"/>
  <c r="O63" i="17"/>
  <c r="P63" i="17" s="1"/>
  <c r="O94" i="17"/>
  <c r="P94" i="17" s="1"/>
  <c r="BH42" i="17"/>
  <c r="BD42" i="17"/>
  <c r="AZ42" i="17"/>
  <c r="BA42" i="17" s="1"/>
  <c r="AG45" i="17"/>
  <c r="AF45" i="17"/>
  <c r="AE45" i="17"/>
  <c r="AG53" i="17"/>
  <c r="AF53" i="17"/>
  <c r="AE53" i="17"/>
  <c r="O66" i="17"/>
  <c r="P66" i="17" s="1"/>
  <c r="BJ78" i="17"/>
  <c r="BF78" i="17"/>
  <c r="AZ78" i="17"/>
  <c r="BA78" i="17" s="1"/>
  <c r="I162" i="17"/>
  <c r="M15" i="17"/>
  <c r="BC157" i="17"/>
  <c r="BG157" i="17"/>
  <c r="BD35" i="17"/>
  <c r="AH36" i="17"/>
  <c r="AI36" i="17" s="1"/>
  <c r="AV36" i="17" s="1"/>
  <c r="BD36" i="17"/>
  <c r="AF37" i="17"/>
  <c r="AE37" i="17"/>
  <c r="M38" i="17"/>
  <c r="AC39" i="17"/>
  <c r="BD39" i="17"/>
  <c r="BJ40" i="17"/>
  <c r="BF40" i="17"/>
  <c r="AZ40" i="17"/>
  <c r="BA40" i="17" s="1"/>
  <c r="M41" i="17"/>
  <c r="BK41" i="17"/>
  <c r="BF42" i="17"/>
  <c r="O43" i="17"/>
  <c r="P43" i="17" s="1"/>
  <c r="BF43" i="17"/>
  <c r="M46" i="17"/>
  <c r="BJ46" i="17"/>
  <c r="BD47" i="17"/>
  <c r="BJ48" i="17"/>
  <c r="BF48" i="17"/>
  <c r="AZ48" i="17"/>
  <c r="BA48" i="17" s="1"/>
  <c r="M49" i="17"/>
  <c r="BF50" i="17"/>
  <c r="O51" i="17"/>
  <c r="P51" i="17" s="1"/>
  <c r="BF51" i="17"/>
  <c r="M54" i="17"/>
  <c r="BJ54" i="17"/>
  <c r="AH55" i="17"/>
  <c r="BD55" i="17"/>
  <c r="BJ56" i="17"/>
  <c r="BF56" i="17"/>
  <c r="AZ56" i="17"/>
  <c r="BA56" i="17" s="1"/>
  <c r="M57" i="17"/>
  <c r="BJ59" i="17"/>
  <c r="O71" i="17"/>
  <c r="P71" i="17" s="1"/>
  <c r="O79" i="17"/>
  <c r="P79" i="17" s="1"/>
  <c r="O91" i="17"/>
  <c r="P91" i="17" s="1"/>
  <c r="AF38" i="17"/>
  <c r="AF42" i="17"/>
  <c r="AH42" i="17" s="1"/>
  <c r="AF46" i="17"/>
  <c r="AF50" i="17"/>
  <c r="AH50" i="17" s="1"/>
  <c r="AF54" i="17"/>
  <c r="BJ60" i="17"/>
  <c r="BH62" i="17"/>
  <c r="AC65" i="17"/>
  <c r="AG67" i="17"/>
  <c r="AF67" i="17"/>
  <c r="AE67" i="17"/>
  <c r="BH69" i="17"/>
  <c r="BD69" i="17"/>
  <c r="AZ69" i="17"/>
  <c r="BA69" i="17" s="1"/>
  <c r="BF69" i="17"/>
  <c r="BD70" i="17"/>
  <c r="AC73" i="17"/>
  <c r="AG75" i="17"/>
  <c r="AF75" i="17"/>
  <c r="AE75" i="17"/>
  <c r="BH77" i="17"/>
  <c r="BD77" i="17"/>
  <c r="AZ77" i="17"/>
  <c r="BA77" i="17" s="1"/>
  <c r="BF77" i="17"/>
  <c r="BD78" i="17"/>
  <c r="AC81" i="17"/>
  <c r="F81" i="1" s="1"/>
  <c r="F82" i="1" s="1"/>
  <c r="AG83" i="17"/>
  <c r="AF83" i="17"/>
  <c r="AE83" i="17"/>
  <c r="BJ85" i="17"/>
  <c r="BD85" i="17"/>
  <c r="AZ85" i="17"/>
  <c r="BA85" i="17" s="1"/>
  <c r="BF85" i="17"/>
  <c r="AC86" i="17"/>
  <c r="AG99" i="17"/>
  <c r="AF99" i="17"/>
  <c r="AE99" i="17"/>
  <c r="AZ119" i="17"/>
  <c r="BA119" i="17" s="1"/>
  <c r="BJ119" i="17"/>
  <c r="BF119" i="17"/>
  <c r="BF60" i="17"/>
  <c r="BK60" i="17" s="1"/>
  <c r="BB60" i="17" s="1"/>
  <c r="AC61" i="17"/>
  <c r="BD62" i="17"/>
  <c r="AF63" i="17"/>
  <c r="AE63" i="17"/>
  <c r="AH65" i="17"/>
  <c r="BJ66" i="17"/>
  <c r="BF66" i="17"/>
  <c r="AZ66" i="17"/>
  <c r="BA66" i="17" s="1"/>
  <c r="M67" i="17"/>
  <c r="O68" i="17"/>
  <c r="P68" i="17" s="1"/>
  <c r="O69" i="17"/>
  <c r="P69" i="17" s="1"/>
  <c r="AH73" i="17"/>
  <c r="BJ74" i="17"/>
  <c r="BF74" i="17"/>
  <c r="AZ74" i="17"/>
  <c r="BA74" i="17" s="1"/>
  <c r="M75" i="17"/>
  <c r="O76" i="17"/>
  <c r="P76" i="17" s="1"/>
  <c r="BJ82" i="17"/>
  <c r="BF82" i="17"/>
  <c r="AZ82" i="17"/>
  <c r="BA82" i="17" s="1"/>
  <c r="M83" i="17"/>
  <c r="O85" i="17"/>
  <c r="P85" i="17" s="1"/>
  <c r="O86" i="17"/>
  <c r="P86" i="17" s="1"/>
  <c r="AZ86" i="17"/>
  <c r="BA86" i="17" s="1"/>
  <c r="BJ86" i="17"/>
  <c r="BD87" i="17"/>
  <c r="BH87" i="17"/>
  <c r="AZ87" i="17"/>
  <c r="BA87" i="17" s="1"/>
  <c r="BJ89" i="17"/>
  <c r="BH96" i="17"/>
  <c r="BD96" i="17"/>
  <c r="AZ96" i="17"/>
  <c r="BA96" i="17" s="1"/>
  <c r="BH104" i="17"/>
  <c r="BD104" i="17"/>
  <c r="AZ104" i="17"/>
  <c r="BA104" i="17" s="1"/>
  <c r="BH110" i="17"/>
  <c r="BD110" i="17"/>
  <c r="AZ110" i="17"/>
  <c r="BA110" i="17" s="1"/>
  <c r="M64" i="17"/>
  <c r="AC64" i="17"/>
  <c r="BH65" i="17"/>
  <c r="BD65" i="17"/>
  <c r="AZ65" i="17"/>
  <c r="BA65" i="17" s="1"/>
  <c r="BF65" i="17"/>
  <c r="AH66" i="17"/>
  <c r="AI66" i="17" s="1"/>
  <c r="AV66" i="17" s="1"/>
  <c r="BH70" i="17"/>
  <c r="AC71" i="17"/>
  <c r="AG71" i="17"/>
  <c r="AF71" i="17"/>
  <c r="AE71" i="17"/>
  <c r="M72" i="17"/>
  <c r="AC72" i="17"/>
  <c r="BH73" i="17"/>
  <c r="BD73" i="17"/>
  <c r="AZ73" i="17"/>
  <c r="BA73" i="17" s="1"/>
  <c r="BF73" i="17"/>
  <c r="BH78" i="17"/>
  <c r="AC79" i="17"/>
  <c r="AG79" i="17"/>
  <c r="AF79" i="17"/>
  <c r="AE79" i="17"/>
  <c r="M80" i="17"/>
  <c r="AC80" i="17"/>
  <c r="F77" i="1" s="1"/>
  <c r="F78" i="1" s="1"/>
  <c r="BH81" i="17"/>
  <c r="BD81" i="17"/>
  <c r="AZ81" i="17"/>
  <c r="BA81" i="17" s="1"/>
  <c r="BF81" i="17"/>
  <c r="M87" i="17"/>
  <c r="BF89" i="17"/>
  <c r="AZ90" i="17"/>
  <c r="BA90" i="17" s="1"/>
  <c r="BF90" i="17"/>
  <c r="O98" i="17"/>
  <c r="P98" i="17" s="1"/>
  <c r="AF64" i="17"/>
  <c r="AF68" i="17"/>
  <c r="AH68" i="17" s="1"/>
  <c r="AI68" i="17" s="1"/>
  <c r="AV68" i="17" s="1"/>
  <c r="AF72" i="17"/>
  <c r="AF76" i="17"/>
  <c r="AH76" i="17" s="1"/>
  <c r="AI76" i="17" s="1"/>
  <c r="AV76" i="17" s="1"/>
  <c r="AF80" i="17"/>
  <c r="AH80" i="17" s="1"/>
  <c r="AF84" i="17"/>
  <c r="AH84" i="17" s="1"/>
  <c r="BH85" i="17"/>
  <c r="BH86" i="17"/>
  <c r="AC88" i="17"/>
  <c r="AG88" i="17"/>
  <c r="AF88" i="17"/>
  <c r="M89" i="17"/>
  <c r="AC89" i="17"/>
  <c r="BF91" i="17"/>
  <c r="O92" i="17"/>
  <c r="P92" i="17" s="1"/>
  <c r="BF92" i="17"/>
  <c r="BF93" i="17"/>
  <c r="BK93" i="17" s="1"/>
  <c r="BB93" i="17" s="1"/>
  <c r="M96" i="17"/>
  <c r="BJ96" i="17"/>
  <c r="AH97" i="17"/>
  <c r="AI97" i="17" s="1"/>
  <c r="AV97" i="17" s="1"/>
  <c r="BD97" i="17"/>
  <c r="BJ98" i="17"/>
  <c r="BF98" i="17"/>
  <c r="AZ98" i="17"/>
  <c r="BA98" i="17" s="1"/>
  <c r="M99" i="17"/>
  <c r="BK99" i="17"/>
  <c r="BB99" i="17" s="1"/>
  <c r="BF100" i="17"/>
  <c r="BF101" i="17"/>
  <c r="M104" i="17"/>
  <c r="BJ104" i="17"/>
  <c r="BH105" i="17"/>
  <c r="BF67" i="17"/>
  <c r="BF71" i="17"/>
  <c r="BK71" i="17" s="1"/>
  <c r="BB71" i="17" s="1"/>
  <c r="BF75" i="17"/>
  <c r="BF79" i="17"/>
  <c r="BF83" i="17"/>
  <c r="BD86" i="17"/>
  <c r="AF87" i="17"/>
  <c r="AE87" i="17"/>
  <c r="M88" i="17"/>
  <c r="BH88" i="17"/>
  <c r="AH89" i="17"/>
  <c r="BH89" i="17"/>
  <c r="BH90" i="17"/>
  <c r="AC92" i="17"/>
  <c r="AG92" i="17"/>
  <c r="AF92" i="17"/>
  <c r="BH92" i="17"/>
  <c r="BD92" i="17"/>
  <c r="AZ92" i="17"/>
  <c r="BA92" i="17" s="1"/>
  <c r="BH94" i="17"/>
  <c r="AC95" i="17"/>
  <c r="F97" i="1" s="1"/>
  <c r="F98" i="1" s="1"/>
  <c r="AG95" i="17"/>
  <c r="AF95" i="17"/>
  <c r="AE95" i="17"/>
  <c r="AC96" i="17"/>
  <c r="F101" i="1" s="1"/>
  <c r="F102" i="1" s="1"/>
  <c r="BJ97" i="17"/>
  <c r="BH100" i="17"/>
  <c r="BD100" i="17"/>
  <c r="AZ100" i="17"/>
  <c r="BA100" i="17" s="1"/>
  <c r="BH102" i="17"/>
  <c r="AC103" i="17"/>
  <c r="AG103" i="17"/>
  <c r="AF103" i="17"/>
  <c r="AE103" i="17"/>
  <c r="AC104" i="17"/>
  <c r="BJ105" i="17"/>
  <c r="BF105" i="17"/>
  <c r="BD105" i="17"/>
  <c r="AZ105" i="17"/>
  <c r="BA105" i="17" s="1"/>
  <c r="O108" i="17"/>
  <c r="P108" i="17" s="1"/>
  <c r="O116" i="17"/>
  <c r="P116" i="17" s="1"/>
  <c r="O124" i="17"/>
  <c r="P124" i="17" s="1"/>
  <c r="BJ87" i="17"/>
  <c r="BJ88" i="17"/>
  <c r="BD89" i="17"/>
  <c r="BD90" i="17"/>
  <c r="AF91" i="17"/>
  <c r="AE91" i="17"/>
  <c r="BJ94" i="17"/>
  <c r="BF94" i="17"/>
  <c r="AZ94" i="17"/>
  <c r="BA94" i="17" s="1"/>
  <c r="M95" i="17"/>
  <c r="BF96" i="17"/>
  <c r="O97" i="17"/>
  <c r="P97" i="17" s="1"/>
  <c r="BF97" i="17"/>
  <c r="BJ102" i="17"/>
  <c r="BF102" i="17"/>
  <c r="AZ102" i="17"/>
  <c r="BA102" i="17" s="1"/>
  <c r="M103" i="17"/>
  <c r="BF104" i="17"/>
  <c r="AG113" i="17"/>
  <c r="AF113" i="17"/>
  <c r="AE113" i="17"/>
  <c r="O120" i="17"/>
  <c r="P120" i="17" s="1"/>
  <c r="AF96" i="17"/>
  <c r="AF100" i="17"/>
  <c r="AH100" i="17" s="1"/>
  <c r="AI100" i="17" s="1"/>
  <c r="AV100" i="17" s="1"/>
  <c r="AF104" i="17"/>
  <c r="AC106" i="17"/>
  <c r="AG106" i="17"/>
  <c r="AF106" i="17"/>
  <c r="M110" i="17"/>
  <c r="BJ110" i="17"/>
  <c r="BD111" i="17"/>
  <c r="BJ112" i="17"/>
  <c r="BF112" i="17"/>
  <c r="AZ112" i="17"/>
  <c r="BA112" i="17" s="1"/>
  <c r="BF115" i="17"/>
  <c r="M118" i="17"/>
  <c r="AG129" i="17"/>
  <c r="AF129" i="17"/>
  <c r="AE129" i="17"/>
  <c r="AE106" i="17"/>
  <c r="M107" i="17"/>
  <c r="AC107" i="17"/>
  <c r="BH107" i="17"/>
  <c r="BH108" i="17"/>
  <c r="AC109" i="17"/>
  <c r="AG109" i="17"/>
  <c r="AF109" i="17"/>
  <c r="AE109" i="17"/>
  <c r="AC110" i="17"/>
  <c r="BJ111" i="17"/>
  <c r="BD112" i="17"/>
  <c r="BH114" i="17"/>
  <c r="BD114" i="17"/>
  <c r="AZ114" i="17"/>
  <c r="BA114" i="17" s="1"/>
  <c r="AC115" i="17"/>
  <c r="BH115" i="17"/>
  <c r="BH116" i="17"/>
  <c r="AC117" i="17"/>
  <c r="AG117" i="17"/>
  <c r="AF117" i="17"/>
  <c r="AE117" i="17"/>
  <c r="BH126" i="17"/>
  <c r="BD126" i="17"/>
  <c r="AZ126" i="17"/>
  <c r="BA126" i="17" s="1"/>
  <c r="M106" i="17"/>
  <c r="BD107" i="17"/>
  <c r="BJ108" i="17"/>
  <c r="BF108" i="17"/>
  <c r="AZ108" i="17"/>
  <c r="BA108" i="17" s="1"/>
  <c r="M109" i="17"/>
  <c r="BK109" i="17"/>
  <c r="BB109" i="17" s="1"/>
  <c r="BF110" i="17"/>
  <c r="O111" i="17"/>
  <c r="P111" i="17" s="1"/>
  <c r="BF111" i="17"/>
  <c r="AH115" i="17"/>
  <c r="BJ116" i="17"/>
  <c r="BF116" i="17"/>
  <c r="AZ116" i="17"/>
  <c r="BA116" i="17" s="1"/>
  <c r="M117" i="17"/>
  <c r="AF110" i="17"/>
  <c r="AH110" i="17" s="1"/>
  <c r="AF114" i="17"/>
  <c r="AH114" i="17" s="1"/>
  <c r="AI114" i="17" s="1"/>
  <c r="AV114" i="17" s="1"/>
  <c r="BK118" i="17"/>
  <c r="BB118" i="17" s="1"/>
  <c r="BH119" i="17"/>
  <c r="AG121" i="17"/>
  <c r="AF121" i="17"/>
  <c r="AE121" i="17"/>
  <c r="AC122" i="17"/>
  <c r="BF123" i="17"/>
  <c r="M126" i="17"/>
  <c r="BJ126" i="17"/>
  <c r="BD127" i="17"/>
  <c r="BJ128" i="17"/>
  <c r="BF128" i="17"/>
  <c r="AZ128" i="17"/>
  <c r="BA128" i="17" s="1"/>
  <c r="O131" i="17"/>
  <c r="P131" i="17" s="1"/>
  <c r="BF131" i="17"/>
  <c r="BJ135" i="17"/>
  <c r="AE118" i="17"/>
  <c r="AH118" i="17" s="1"/>
  <c r="AI118" i="17" s="1"/>
  <c r="AV118" i="17" s="1"/>
  <c r="BD119" i="17"/>
  <c r="BK119" i="17" s="1"/>
  <c r="BJ120" i="17"/>
  <c r="BF120" i="17"/>
  <c r="AZ120" i="17"/>
  <c r="BA120" i="17" s="1"/>
  <c r="M121" i="17"/>
  <c r="BK121" i="17"/>
  <c r="BB121" i="17" s="1"/>
  <c r="BF122" i="17"/>
  <c r="O123" i="17"/>
  <c r="P123" i="17" s="1"/>
  <c r="BH123" i="17"/>
  <c r="BH124" i="17"/>
  <c r="AC125" i="17"/>
  <c r="AG125" i="17"/>
  <c r="AF125" i="17"/>
  <c r="AE125" i="17"/>
  <c r="AC126" i="17"/>
  <c r="BJ127" i="17"/>
  <c r="AH128" i="17"/>
  <c r="BD128" i="17"/>
  <c r="BH130" i="17"/>
  <c r="BD130" i="17"/>
  <c r="AZ130" i="17"/>
  <c r="BA130" i="17" s="1"/>
  <c r="AC131" i="17"/>
  <c r="BH131" i="17"/>
  <c r="BJ132" i="17"/>
  <c r="BF132" i="17"/>
  <c r="AZ132" i="17"/>
  <c r="BA132" i="17" s="1"/>
  <c r="M133" i="17"/>
  <c r="O135" i="17"/>
  <c r="P135" i="17" s="1"/>
  <c r="AZ138" i="17"/>
  <c r="BA138" i="17" s="1"/>
  <c r="BD138" i="17"/>
  <c r="O149" i="17"/>
  <c r="P149" i="17" s="1"/>
  <c r="BH122" i="17"/>
  <c r="BD122" i="17"/>
  <c r="AZ122" i="17"/>
  <c r="BA122" i="17" s="1"/>
  <c r="BJ124" i="17"/>
  <c r="BF124" i="17"/>
  <c r="AZ124" i="17"/>
  <c r="BA124" i="17" s="1"/>
  <c r="M125" i="17"/>
  <c r="BF126" i="17"/>
  <c r="O127" i="17"/>
  <c r="P127" i="17" s="1"/>
  <c r="BF127" i="17"/>
  <c r="BJ136" i="17"/>
  <c r="BF136" i="17"/>
  <c r="BD136" i="17"/>
  <c r="BH136" i="17"/>
  <c r="AZ136" i="17"/>
  <c r="BA136" i="17" s="1"/>
  <c r="O140" i="17"/>
  <c r="P140" i="17" s="1"/>
  <c r="AF122" i="17"/>
  <c r="AF126" i="17"/>
  <c r="AH126" i="17" s="1"/>
  <c r="AF130" i="17"/>
  <c r="AH130" i="17" s="1"/>
  <c r="AI130" i="17" s="1"/>
  <c r="AV130" i="17" s="1"/>
  <c r="BH134" i="17"/>
  <c r="BD134" i="17"/>
  <c r="AZ134" i="17"/>
  <c r="BA134" i="17" s="1"/>
  <c r="BF134" i="17"/>
  <c r="BD135" i="17"/>
  <c r="O138" i="17"/>
  <c r="P138" i="17" s="1"/>
  <c r="BJ138" i="17"/>
  <c r="BJ143" i="17"/>
  <c r="BF143" i="17"/>
  <c r="BD143" i="17"/>
  <c r="BH143" i="17"/>
  <c r="AZ143" i="17"/>
  <c r="BA143" i="17" s="1"/>
  <c r="AE132" i="17"/>
  <c r="BF135" i="17"/>
  <c r="M137" i="17"/>
  <c r="AC137" i="17"/>
  <c r="AG139" i="17"/>
  <c r="AE139" i="17"/>
  <c r="AF139" i="17"/>
  <c r="O141" i="17"/>
  <c r="P141" i="17" s="1"/>
  <c r="O134" i="17"/>
  <c r="P134" i="17" s="1"/>
  <c r="BH135" i="17"/>
  <c r="M136" i="17"/>
  <c r="AC136" i="17"/>
  <c r="AG136" i="17"/>
  <c r="AF136" i="17"/>
  <c r="AE136" i="17"/>
  <c r="AH137" i="17"/>
  <c r="BJ142" i="17"/>
  <c r="AG134" i="17"/>
  <c r="AH134" i="17" s="1"/>
  <c r="AI134" i="17" s="1"/>
  <c r="AV134" i="17" s="1"/>
  <c r="AG138" i="17"/>
  <c r="BF138" i="17"/>
  <c r="AC141" i="17"/>
  <c r="F137" i="1" s="1"/>
  <c r="F138" i="1" s="1"/>
  <c r="BD142" i="17"/>
  <c r="O147" i="17"/>
  <c r="P147" i="17" s="1"/>
  <c r="O150" i="17"/>
  <c r="P150" i="17" s="1"/>
  <c r="O152" i="17"/>
  <c r="P152" i="17" s="1"/>
  <c r="O153" i="17"/>
  <c r="P153" i="17" s="1"/>
  <c r="O156" i="17"/>
  <c r="P156" i="17" s="1"/>
  <c r="BJ139" i="17"/>
  <c r="BF139" i="17"/>
  <c r="BH141" i="17"/>
  <c r="BD141" i="17"/>
  <c r="AZ141" i="17"/>
  <c r="BA141" i="17" s="1"/>
  <c r="BF141" i="17"/>
  <c r="BF142" i="17"/>
  <c r="M144" i="17"/>
  <c r="AC144" i="17"/>
  <c r="AI144" i="17" s="1"/>
  <c r="AV144" i="17" s="1"/>
  <c r="O145" i="17"/>
  <c r="P145" i="17" s="1"/>
  <c r="BJ149" i="17"/>
  <c r="BF149" i="17"/>
  <c r="AZ149" i="17"/>
  <c r="BA149" i="17" s="1"/>
  <c r="AZ155" i="17"/>
  <c r="BA155" i="17" s="1"/>
  <c r="BJ155" i="17"/>
  <c r="BF155" i="17"/>
  <c r="O160" i="17"/>
  <c r="P160" i="17" s="1"/>
  <c r="M139" i="17"/>
  <c r="AZ139" i="17"/>
  <c r="BA139" i="17" s="1"/>
  <c r="BH142" i="17"/>
  <c r="AC143" i="17"/>
  <c r="AG143" i="17"/>
  <c r="AF143" i="17"/>
  <c r="AE143" i="17"/>
  <c r="AZ145" i="17"/>
  <c r="BA145" i="17" s="1"/>
  <c r="BF145" i="17"/>
  <c r="BJ145" i="17"/>
  <c r="BH145" i="17"/>
  <c r="AG141" i="17"/>
  <c r="BD144" i="17"/>
  <c r="AH145" i="17"/>
  <c r="AI145" i="17" s="1"/>
  <c r="AV145" i="17" s="1"/>
  <c r="BD145" i="17"/>
  <c r="AG146" i="17"/>
  <c r="AF146" i="17"/>
  <c r="AE146" i="17"/>
  <c r="BD149" i="17"/>
  <c r="BJ152" i="17"/>
  <c r="BF152" i="17"/>
  <c r="AZ152" i="17"/>
  <c r="BA152" i="17" s="1"/>
  <c r="BJ144" i="17"/>
  <c r="BF148" i="17"/>
  <c r="BH147" i="17"/>
  <c r="BD147" i="17"/>
  <c r="AZ147" i="17"/>
  <c r="BA147" i="17" s="1"/>
  <c r="AC148" i="17"/>
  <c r="BH148" i="17"/>
  <c r="BH149" i="17"/>
  <c r="AC150" i="17"/>
  <c r="AG150" i="17"/>
  <c r="AF150" i="17"/>
  <c r="AE150" i="17"/>
  <c r="AF147" i="17"/>
  <c r="BK150" i="17"/>
  <c r="BB150" i="17" s="1"/>
  <c r="BD152" i="17"/>
  <c r="BH154" i="17"/>
  <c r="BD154" i="17"/>
  <c r="AZ154" i="17"/>
  <c r="BA154" i="17" s="1"/>
  <c r="AC155" i="17"/>
  <c r="BH155" i="17"/>
  <c r="BH156" i="17"/>
  <c r="AG159" i="17"/>
  <c r="AF159" i="17"/>
  <c r="AE159" i="17"/>
  <c r="BD155" i="17"/>
  <c r="BJ156" i="17"/>
  <c r="BF156" i="17"/>
  <c r="AZ156" i="17"/>
  <c r="BA156" i="17" s="1"/>
  <c r="M159" i="17"/>
  <c r="BH152" i="17"/>
  <c r="AC153" i="17"/>
  <c r="AG153" i="17"/>
  <c r="AF153" i="17"/>
  <c r="AE153" i="17"/>
  <c r="AF154" i="17"/>
  <c r="AH154" i="17" s="1"/>
  <c r="AI154" i="17" s="1"/>
  <c r="AV154" i="17" s="1"/>
  <c r="BK27" i="17" l="1"/>
  <c r="BB27" i="17" s="1"/>
  <c r="AH93" i="17"/>
  <c r="AH90" i="17"/>
  <c r="AH102" i="17"/>
  <c r="AH40" i="17"/>
  <c r="AH82" i="17"/>
  <c r="AI82" i="17" s="1"/>
  <c r="AV82" i="17" s="1"/>
  <c r="BK57" i="17"/>
  <c r="BB57" i="17" s="1"/>
  <c r="BK49" i="17"/>
  <c r="BB49" i="17" s="1"/>
  <c r="AH132" i="17"/>
  <c r="AI132" i="17" s="1"/>
  <c r="AV132" i="17" s="1"/>
  <c r="AH54" i="17"/>
  <c r="AI54" i="17" s="1"/>
  <c r="AV54" i="17" s="1"/>
  <c r="AH16" i="17"/>
  <c r="AI16" i="17" s="1"/>
  <c r="AV16" i="17" s="1"/>
  <c r="BK76" i="17"/>
  <c r="BB76" i="17" s="1"/>
  <c r="BK72" i="17"/>
  <c r="BB72" i="17" s="1"/>
  <c r="AH96" i="17"/>
  <c r="BK83" i="17"/>
  <c r="BB83" i="17" s="1"/>
  <c r="BK67" i="17"/>
  <c r="BB67" i="17" s="1"/>
  <c r="AI70" i="17"/>
  <c r="AV70" i="17" s="1"/>
  <c r="AH48" i="17"/>
  <c r="AI28" i="17"/>
  <c r="AV28" i="17" s="1"/>
  <c r="AH29" i="17"/>
  <c r="AH135" i="17"/>
  <c r="AH141" i="17"/>
  <c r="AH138" i="17"/>
  <c r="AI138" i="17" s="1"/>
  <c r="AV138" i="17" s="1"/>
  <c r="BK102" i="17"/>
  <c r="AH46" i="17"/>
  <c r="AI46" i="17" s="1"/>
  <c r="AV46" i="17" s="1"/>
  <c r="AI60" i="17"/>
  <c r="AV60" i="17" s="1"/>
  <c r="AH62" i="17"/>
  <c r="AH56" i="17"/>
  <c r="AI56" i="17" s="1"/>
  <c r="AV56" i="17" s="1"/>
  <c r="AH44" i="17"/>
  <c r="AH51" i="17"/>
  <c r="AH112" i="17"/>
  <c r="AI112" i="17" s="1"/>
  <c r="AV112" i="17" s="1"/>
  <c r="BK95" i="17"/>
  <c r="BB95" i="17" s="1"/>
  <c r="H97" i="1" s="1"/>
  <c r="H98" i="1" s="1"/>
  <c r="BK84" i="17"/>
  <c r="BB84" i="17" s="1"/>
  <c r="AH133" i="17"/>
  <c r="AI133" i="17" s="1"/>
  <c r="AV133" i="17" s="1"/>
  <c r="AH131" i="17"/>
  <c r="AI131" i="17" s="1"/>
  <c r="AV131" i="17" s="1"/>
  <c r="AH86" i="17"/>
  <c r="AH41" i="17"/>
  <c r="AI41" i="17" s="1"/>
  <c r="AV41" i="17" s="1"/>
  <c r="AH58" i="17"/>
  <c r="BK45" i="17"/>
  <c r="BB45" i="17" s="1"/>
  <c r="BK113" i="17"/>
  <c r="BB113" i="17" s="1"/>
  <c r="H117" i="1" s="1"/>
  <c r="AH155" i="17"/>
  <c r="BK146" i="17"/>
  <c r="BB146" i="17" s="1"/>
  <c r="H141" i="1" s="1"/>
  <c r="H142" i="1" s="1"/>
  <c r="AH98" i="17"/>
  <c r="AI98" i="17" s="1"/>
  <c r="AV98" i="17" s="1"/>
  <c r="BK32" i="17"/>
  <c r="BB32" i="17" s="1"/>
  <c r="AI123" i="17"/>
  <c r="AV123" i="17" s="1"/>
  <c r="BK151" i="17"/>
  <c r="BB151" i="17" s="1"/>
  <c r="H145" i="1" s="1"/>
  <c r="H146" i="1" s="1"/>
  <c r="BK133" i="17"/>
  <c r="BB133" i="17" s="1"/>
  <c r="H129" i="1" s="1"/>
  <c r="H130" i="1" s="1"/>
  <c r="BK117" i="17"/>
  <c r="BB117" i="17" s="1"/>
  <c r="AI74" i="17"/>
  <c r="AV74" i="17" s="1"/>
  <c r="AI62" i="17"/>
  <c r="AV62" i="17" s="1"/>
  <c r="AI44" i="17"/>
  <c r="AV44" i="17" s="1"/>
  <c r="BK68" i="17"/>
  <c r="BB68" i="17" s="1"/>
  <c r="H73" i="1" s="1"/>
  <c r="H74" i="1" s="1"/>
  <c r="AI107" i="17"/>
  <c r="AV107" i="17" s="1"/>
  <c r="BK140" i="17"/>
  <c r="BB140" i="17" s="1"/>
  <c r="BK129" i="17"/>
  <c r="BB129" i="17" s="1"/>
  <c r="AH105" i="17"/>
  <c r="AI105" i="17" s="1"/>
  <c r="AV105" i="17" s="1"/>
  <c r="BK125" i="17"/>
  <c r="BB125" i="17" s="1"/>
  <c r="BK80" i="17"/>
  <c r="BB80" i="17" s="1"/>
  <c r="H77" i="1" s="1"/>
  <c r="H78" i="1" s="1"/>
  <c r="BK53" i="17"/>
  <c r="BB53" i="17" s="1"/>
  <c r="H57" i="1" s="1"/>
  <c r="I58" i="1" s="1"/>
  <c r="BK64" i="17"/>
  <c r="BB64" i="17" s="1"/>
  <c r="I130" i="1"/>
  <c r="H118" i="1"/>
  <c r="I118" i="1"/>
  <c r="I146" i="1"/>
  <c r="AH151" i="17"/>
  <c r="AI151" i="17" s="1"/>
  <c r="AV151" i="17" s="1"/>
  <c r="AH147" i="17"/>
  <c r="AI147" i="17" s="1"/>
  <c r="AV147" i="17" s="1"/>
  <c r="AI128" i="17"/>
  <c r="AV128" i="17" s="1"/>
  <c r="AI90" i="17"/>
  <c r="AV90" i="17" s="1"/>
  <c r="AI29" i="17"/>
  <c r="AV29" i="17" s="1"/>
  <c r="AH43" i="17"/>
  <c r="BK148" i="17"/>
  <c r="BB148" i="17" s="1"/>
  <c r="BK79" i="17"/>
  <c r="BB79" i="17" s="1"/>
  <c r="AH72" i="17"/>
  <c r="AI72" i="17" s="1"/>
  <c r="AV72" i="17" s="1"/>
  <c r="BK51" i="17"/>
  <c r="BB51" i="17" s="1"/>
  <c r="BB41" i="17"/>
  <c r="AH34" i="17"/>
  <c r="AI34" i="17" s="1"/>
  <c r="AV34" i="17" s="1"/>
  <c r="BK19" i="17"/>
  <c r="BB19" i="17" s="1"/>
  <c r="BK17" i="17"/>
  <c r="BB17" i="17" s="1"/>
  <c r="H9" i="1" s="1"/>
  <c r="BK94" i="17"/>
  <c r="BB94" i="17" s="1"/>
  <c r="BK89" i="17"/>
  <c r="BB89" i="17" s="1"/>
  <c r="BK92" i="17"/>
  <c r="BK75" i="17"/>
  <c r="BB75" i="17" s="1"/>
  <c r="BK101" i="17"/>
  <c r="BB101" i="17" s="1"/>
  <c r="BK91" i="17"/>
  <c r="BB91" i="17" s="1"/>
  <c r="H93" i="1" s="1"/>
  <c r="AI84" i="17"/>
  <c r="AV84" i="17" s="1"/>
  <c r="BK62" i="17"/>
  <c r="BB62" i="17" s="1"/>
  <c r="AH38" i="17"/>
  <c r="AI38" i="17" s="1"/>
  <c r="AV38" i="17" s="1"/>
  <c r="BK43" i="17"/>
  <c r="BB43" i="17" s="1"/>
  <c r="BK39" i="17"/>
  <c r="BB39" i="17" s="1"/>
  <c r="AI30" i="17"/>
  <c r="AV30" i="17" s="1"/>
  <c r="BK31" i="17"/>
  <c r="BB31" i="17" s="1"/>
  <c r="BK28" i="17"/>
  <c r="BB28" i="17" s="1"/>
  <c r="H25" i="1" s="1"/>
  <c r="AI17" i="17"/>
  <c r="AV17" i="17" s="1"/>
  <c r="F9" i="1"/>
  <c r="F10" i="1" s="1"/>
  <c r="AH160" i="17"/>
  <c r="AI160" i="17" s="1"/>
  <c r="AV160" i="17" s="1"/>
  <c r="AH148" i="17"/>
  <c r="AI148" i="17" s="1"/>
  <c r="AV148" i="17" s="1"/>
  <c r="AH140" i="17"/>
  <c r="AI140" i="17" s="1"/>
  <c r="AV140" i="17" s="1"/>
  <c r="AI108" i="17"/>
  <c r="AV108" i="17" s="1"/>
  <c r="F113" i="1"/>
  <c r="F114" i="1" s="1"/>
  <c r="AI40" i="17"/>
  <c r="AV40" i="17" s="1"/>
  <c r="AH69" i="17"/>
  <c r="AI69" i="17" s="1"/>
  <c r="AV69" i="17" s="1"/>
  <c r="H18" i="1"/>
  <c r="I18" i="1"/>
  <c r="AI93" i="17"/>
  <c r="AV93" i="17" s="1"/>
  <c r="BK37" i="17"/>
  <c r="BB37" i="17" s="1"/>
  <c r="H37" i="1" s="1"/>
  <c r="BK134" i="17"/>
  <c r="BB134" i="17" s="1"/>
  <c r="AH122" i="17"/>
  <c r="AI122" i="17" s="1"/>
  <c r="AV122" i="17" s="1"/>
  <c r="BK131" i="17"/>
  <c r="BB131" i="17" s="1"/>
  <c r="BK120" i="17"/>
  <c r="BB120" i="17" s="1"/>
  <c r="BK108" i="17"/>
  <c r="BB108" i="17" s="1"/>
  <c r="H113" i="1" s="1"/>
  <c r="AH117" i="17"/>
  <c r="AI117" i="17" s="1"/>
  <c r="AV117" i="17" s="1"/>
  <c r="BK114" i="17"/>
  <c r="AH129" i="17"/>
  <c r="AI129" i="17" s="1"/>
  <c r="AV129" i="17" s="1"/>
  <c r="AH104" i="17"/>
  <c r="AI104" i="17" s="1"/>
  <c r="AV104" i="17" s="1"/>
  <c r="AH64" i="17"/>
  <c r="AI64" i="17" s="1"/>
  <c r="AV64" i="17" s="1"/>
  <c r="BK56" i="17"/>
  <c r="BK48" i="17"/>
  <c r="BK36" i="17"/>
  <c r="BB36" i="17" s="1"/>
  <c r="AI59" i="17"/>
  <c r="AV59" i="17" s="1"/>
  <c r="F69" i="1"/>
  <c r="F70" i="1" s="1"/>
  <c r="BK30" i="17"/>
  <c r="BB30" i="17" s="1"/>
  <c r="BK21" i="17"/>
  <c r="BB21" i="17" s="1"/>
  <c r="AI135" i="17"/>
  <c r="AV135" i="17" s="1"/>
  <c r="BK153" i="17"/>
  <c r="BB153" i="17" s="1"/>
  <c r="F145" i="1"/>
  <c r="F146" i="1" s="1"/>
  <c r="AH32" i="17"/>
  <c r="AI32" i="17" s="1"/>
  <c r="AV32" i="17" s="1"/>
  <c r="AH25" i="17"/>
  <c r="E13" i="26"/>
  <c r="AH99" i="17"/>
  <c r="AI99" i="17" s="1"/>
  <c r="AV99" i="17" s="1"/>
  <c r="AH23" i="17"/>
  <c r="AI23" i="17" s="1"/>
  <c r="AV23" i="17" s="1"/>
  <c r="AH85" i="17"/>
  <c r="AI85" i="17" s="1"/>
  <c r="AV85" i="17" s="1"/>
  <c r="AI51" i="17"/>
  <c r="AV51" i="17" s="1"/>
  <c r="AH136" i="17"/>
  <c r="AI136" i="17" s="1"/>
  <c r="AV136" i="17" s="1"/>
  <c r="BK132" i="17"/>
  <c r="BB132" i="17" s="1"/>
  <c r="H125" i="1" s="1"/>
  <c r="BK100" i="17"/>
  <c r="BB100" i="17" s="1"/>
  <c r="BK82" i="17"/>
  <c r="BK69" i="17"/>
  <c r="AH61" i="17"/>
  <c r="AI61" i="17" s="1"/>
  <c r="AV61" i="17" s="1"/>
  <c r="AI43" i="17"/>
  <c r="AV43" i="17" s="1"/>
  <c r="BK123" i="17"/>
  <c r="BB123" i="17" s="1"/>
  <c r="AH75" i="17"/>
  <c r="AI75" i="17" s="1"/>
  <c r="AV75" i="17" s="1"/>
  <c r="AI25" i="17"/>
  <c r="AV25" i="17" s="1"/>
  <c r="AH39" i="17"/>
  <c r="AI39" i="17" s="1"/>
  <c r="AV39" i="17" s="1"/>
  <c r="BK156" i="17"/>
  <c r="BB156" i="17" s="1"/>
  <c r="AH146" i="17"/>
  <c r="AI146" i="17" s="1"/>
  <c r="AV146" i="17" s="1"/>
  <c r="BK124" i="17"/>
  <c r="BB124" i="17" s="1"/>
  <c r="H121" i="1" s="1"/>
  <c r="BK29" i="17"/>
  <c r="BB29" i="17" s="1"/>
  <c r="AI149" i="17"/>
  <c r="AV149" i="17" s="1"/>
  <c r="BK106" i="17"/>
  <c r="BB106" i="17" s="1"/>
  <c r="BK139" i="17"/>
  <c r="BK122" i="17"/>
  <c r="BB122" i="17" s="1"/>
  <c r="BK138" i="17"/>
  <c r="BB138" i="17" s="1"/>
  <c r="BK116" i="17"/>
  <c r="BB116" i="17" s="1"/>
  <c r="BK90" i="17"/>
  <c r="BB90" i="17" s="1"/>
  <c r="AI96" i="17"/>
  <c r="AV96" i="17" s="1"/>
  <c r="BK40" i="17"/>
  <c r="BB40" i="17" s="1"/>
  <c r="AI47" i="17"/>
  <c r="AV47" i="17" s="1"/>
  <c r="AI142" i="17"/>
  <c r="AV142" i="17" s="1"/>
  <c r="BK137" i="17"/>
  <c r="BB137" i="17" s="1"/>
  <c r="AI155" i="17"/>
  <c r="AV155" i="17" s="1"/>
  <c r="BK152" i="17"/>
  <c r="BB152" i="17" s="1"/>
  <c r="BK147" i="17"/>
  <c r="BB147" i="17" s="1"/>
  <c r="BK149" i="17"/>
  <c r="BB149" i="17" s="1"/>
  <c r="BK145" i="17"/>
  <c r="BB145" i="17" s="1"/>
  <c r="AH106" i="17"/>
  <c r="BK115" i="17"/>
  <c r="BB115" i="17" s="1"/>
  <c r="BK73" i="17"/>
  <c r="BB73" i="17" s="1"/>
  <c r="AH71" i="17"/>
  <c r="AI71" i="17" s="1"/>
  <c r="AV71" i="17" s="1"/>
  <c r="BK96" i="17"/>
  <c r="BK74" i="17"/>
  <c r="BB74" i="17" s="1"/>
  <c r="BK35" i="17"/>
  <c r="BB35" i="17" s="1"/>
  <c r="H33" i="1" s="1"/>
  <c r="BK52" i="17"/>
  <c r="BB52" i="17" s="1"/>
  <c r="BJ157" i="17"/>
  <c r="BE164" i="17" s="1"/>
  <c r="BK18" i="17"/>
  <c r="BK26" i="17"/>
  <c r="BB26" i="17" s="1"/>
  <c r="AI120" i="17"/>
  <c r="AV120" i="17" s="1"/>
  <c r="AI127" i="17"/>
  <c r="AV127" i="17" s="1"/>
  <c r="AI102" i="17"/>
  <c r="AV102" i="17" s="1"/>
  <c r="AH119" i="17"/>
  <c r="AI119" i="17" s="1"/>
  <c r="AV119" i="17" s="1"/>
  <c r="AH111" i="17"/>
  <c r="AI111" i="17" s="1"/>
  <c r="AV111" i="17" s="1"/>
  <c r="AH94" i="17"/>
  <c r="AI94" i="17" s="1"/>
  <c r="AV94" i="17" s="1"/>
  <c r="AH78" i="17"/>
  <c r="AI78" i="17" s="1"/>
  <c r="AV78" i="17" s="1"/>
  <c r="BK38" i="17"/>
  <c r="BB38" i="17" s="1"/>
  <c r="BK98" i="17"/>
  <c r="BB98" i="17" s="1"/>
  <c r="BK66" i="17"/>
  <c r="AI73" i="17"/>
  <c r="AV73" i="17" s="1"/>
  <c r="BK50" i="17"/>
  <c r="BB50" i="17" s="1"/>
  <c r="AI124" i="17"/>
  <c r="AV124" i="17" s="1"/>
  <c r="AH156" i="17"/>
  <c r="AI156" i="17" s="1"/>
  <c r="AV156" i="17" s="1"/>
  <c r="AH152" i="17"/>
  <c r="AI152" i="17" s="1"/>
  <c r="AV152" i="17" s="1"/>
  <c r="AI18" i="17"/>
  <c r="AV18" i="17" s="1"/>
  <c r="AI48" i="17"/>
  <c r="AV48" i="17" s="1"/>
  <c r="BK88" i="17"/>
  <c r="BB88" i="17" s="1"/>
  <c r="AH35" i="17"/>
  <c r="AI35" i="17" s="1"/>
  <c r="AV35" i="17" s="1"/>
  <c r="BH157" i="17"/>
  <c r="BH163" i="17" s="1"/>
  <c r="BK23" i="17"/>
  <c r="BB23" i="17" s="1"/>
  <c r="BF4" i="17" s="1"/>
  <c r="AH116" i="17"/>
  <c r="AI116" i="17" s="1"/>
  <c r="AV116" i="17" s="1"/>
  <c r="AH77" i="17"/>
  <c r="AI77" i="17" s="1"/>
  <c r="AV77" i="17" s="1"/>
  <c r="BK16" i="17"/>
  <c r="BB16" i="17" s="1"/>
  <c r="BF3" i="17" s="1"/>
  <c r="O67" i="17"/>
  <c r="P67" i="17" s="1"/>
  <c r="O41" i="17"/>
  <c r="P41" i="17" s="1"/>
  <c r="BK58" i="17"/>
  <c r="BB58" i="17" s="1"/>
  <c r="H65" i="1" s="1"/>
  <c r="O23" i="17"/>
  <c r="P23" i="17" s="1"/>
  <c r="AZ13" i="17"/>
  <c r="O20" i="17"/>
  <c r="P20" i="17" s="1"/>
  <c r="BB102" i="17"/>
  <c r="H105" i="1" s="1"/>
  <c r="AI89" i="17"/>
  <c r="AV89" i="17" s="1"/>
  <c r="O46" i="17"/>
  <c r="P46" i="17" s="1"/>
  <c r="O42" i="17"/>
  <c r="P42" i="17" s="1"/>
  <c r="AH150" i="17"/>
  <c r="AI150" i="17" s="1"/>
  <c r="AV150" i="17" s="1"/>
  <c r="BB139" i="17"/>
  <c r="H133" i="1" s="1"/>
  <c r="AI141" i="17"/>
  <c r="AV141" i="17" s="1"/>
  <c r="AH139" i="17"/>
  <c r="AI139" i="17" s="1"/>
  <c r="AV139" i="17" s="1"/>
  <c r="BK135" i="17"/>
  <c r="BB135" i="17" s="1"/>
  <c r="BK128" i="17"/>
  <c r="BB128" i="17" s="1"/>
  <c r="AH125" i="17"/>
  <c r="AI125" i="17" s="1"/>
  <c r="AV125" i="17" s="1"/>
  <c r="BK127" i="17"/>
  <c r="BB127" i="17" s="1"/>
  <c r="O109" i="17"/>
  <c r="P109" i="17" s="1"/>
  <c r="BK107" i="17"/>
  <c r="BB107" i="17" s="1"/>
  <c r="BK111" i="17"/>
  <c r="BB111" i="17" s="1"/>
  <c r="AH113" i="17"/>
  <c r="AI113" i="17" s="1"/>
  <c r="AV113" i="17" s="1"/>
  <c r="O95" i="17"/>
  <c r="P95" i="17" s="1"/>
  <c r="BK105" i="17"/>
  <c r="BB105" i="17" s="1"/>
  <c r="H109" i="1" s="1"/>
  <c r="AH103" i="17"/>
  <c r="AI103" i="17" s="1"/>
  <c r="AV103" i="17" s="1"/>
  <c r="AH95" i="17"/>
  <c r="AI95" i="17" s="1"/>
  <c r="AV95" i="17" s="1"/>
  <c r="BK86" i="17"/>
  <c r="BB86" i="17" s="1"/>
  <c r="O104" i="17"/>
  <c r="P104" i="17" s="1"/>
  <c r="O99" i="17"/>
  <c r="P99" i="17" s="1"/>
  <c r="BK97" i="17"/>
  <c r="BB97" i="17" s="1"/>
  <c r="O89" i="17"/>
  <c r="P89" i="17" s="1"/>
  <c r="AI80" i="17"/>
  <c r="AV80" i="17" s="1"/>
  <c r="BK65" i="17"/>
  <c r="BB65" i="17" s="1"/>
  <c r="BB66" i="17"/>
  <c r="AH83" i="17"/>
  <c r="AI83" i="17" s="1"/>
  <c r="AV83" i="17" s="1"/>
  <c r="AI81" i="17"/>
  <c r="AV81" i="17" s="1"/>
  <c r="BK77" i="17"/>
  <c r="BB77" i="17" s="1"/>
  <c r="BK70" i="17"/>
  <c r="BB70" i="17" s="1"/>
  <c r="O54" i="17"/>
  <c r="P54" i="17" s="1"/>
  <c r="O49" i="17"/>
  <c r="P49" i="17" s="1"/>
  <c r="BK47" i="17"/>
  <c r="BB47" i="17" s="1"/>
  <c r="O62" i="17"/>
  <c r="P62" i="17" s="1"/>
  <c r="AI58" i="17"/>
  <c r="AV58" i="17" s="1"/>
  <c r="BK54" i="17"/>
  <c r="BB54" i="17" s="1"/>
  <c r="BK44" i="17"/>
  <c r="BF157" i="17"/>
  <c r="BH165" i="17" s="1"/>
  <c r="BK61" i="17"/>
  <c r="BB61" i="17" s="1"/>
  <c r="BK24" i="17"/>
  <c r="BB24" i="17" s="1"/>
  <c r="BK15" i="17"/>
  <c r="BB15" i="17" s="1"/>
  <c r="H5" i="1" s="1"/>
  <c r="BA163" i="17"/>
  <c r="BA13" i="17"/>
  <c r="AH31" i="17"/>
  <c r="AI31" i="17" s="1"/>
  <c r="AV31" i="17" s="1"/>
  <c r="O31" i="17"/>
  <c r="P31" i="17" s="1"/>
  <c r="BK25" i="17"/>
  <c r="BB25" i="17" s="1"/>
  <c r="AH19" i="17"/>
  <c r="AI19" i="17" s="1"/>
  <c r="AV19" i="17" s="1"/>
  <c r="O24" i="17"/>
  <c r="P24" i="17" s="1"/>
  <c r="AI21" i="17"/>
  <c r="AV21" i="17" s="1"/>
  <c r="AW6" i="17"/>
  <c r="BB55" i="17" s="1"/>
  <c r="O136" i="17"/>
  <c r="P136" i="17" s="1"/>
  <c r="O64" i="17"/>
  <c r="P64" i="17" s="1"/>
  <c r="O159" i="17"/>
  <c r="P159" i="17" s="1"/>
  <c r="BK155" i="17"/>
  <c r="BB155" i="17" s="1"/>
  <c r="AH159" i="17"/>
  <c r="AI159" i="17" s="1"/>
  <c r="AV159" i="17" s="1"/>
  <c r="BK154" i="17"/>
  <c r="BB154" i="17" s="1"/>
  <c r="BK144" i="17"/>
  <c r="BB144" i="17" s="1"/>
  <c r="AH143" i="17"/>
  <c r="AI143" i="17" s="1"/>
  <c r="AV143" i="17" s="1"/>
  <c r="O139" i="17"/>
  <c r="P139" i="17" s="1"/>
  <c r="AI137" i="17"/>
  <c r="AV137" i="17" s="1"/>
  <c r="BK143" i="17"/>
  <c r="BB143" i="17" s="1"/>
  <c r="BK136" i="17"/>
  <c r="BB136" i="17" s="1"/>
  <c r="O125" i="17"/>
  <c r="P125" i="17" s="1"/>
  <c r="BK130" i="17"/>
  <c r="BB130" i="17" s="1"/>
  <c r="BK126" i="17"/>
  <c r="BB126" i="17" s="1"/>
  <c r="AI115" i="17"/>
  <c r="AV115" i="17" s="1"/>
  <c r="AI110" i="17"/>
  <c r="AV110" i="17" s="1"/>
  <c r="O107" i="17"/>
  <c r="P107" i="17" s="1"/>
  <c r="O118" i="17"/>
  <c r="P118" i="17" s="1"/>
  <c r="AH92" i="17"/>
  <c r="AI92" i="17" s="1"/>
  <c r="AV92" i="17" s="1"/>
  <c r="O88" i="17"/>
  <c r="P88" i="17" s="1"/>
  <c r="AH88" i="17"/>
  <c r="AI88" i="17" s="1"/>
  <c r="AV88" i="17" s="1"/>
  <c r="O87" i="17"/>
  <c r="P87" i="17" s="1"/>
  <c r="O80" i="17"/>
  <c r="P80" i="17" s="1"/>
  <c r="O83" i="17"/>
  <c r="P83" i="17" s="1"/>
  <c r="AH63" i="17"/>
  <c r="AI63" i="17" s="1"/>
  <c r="AV63" i="17" s="1"/>
  <c r="BB119" i="17"/>
  <c r="BK85" i="17"/>
  <c r="BB85" i="17" s="1"/>
  <c r="BK78" i="17"/>
  <c r="BB78" i="17" s="1"/>
  <c r="O57" i="17"/>
  <c r="P57" i="17" s="1"/>
  <c r="BK55" i="17"/>
  <c r="BB48" i="17"/>
  <c r="H49" i="1" s="1"/>
  <c r="O38" i="17"/>
  <c r="P38" i="17" s="1"/>
  <c r="AH45" i="17"/>
  <c r="AI45" i="17" s="1"/>
  <c r="AV45" i="17" s="1"/>
  <c r="BK42" i="17"/>
  <c r="BB42" i="17" s="1"/>
  <c r="BF2" i="17" s="1"/>
  <c r="AH57" i="17"/>
  <c r="AI57" i="17" s="1"/>
  <c r="AV57" i="17" s="1"/>
  <c r="AI50" i="17"/>
  <c r="AV50" i="17" s="1"/>
  <c r="BK46" i="17"/>
  <c r="BB46" i="17" s="1"/>
  <c r="O58" i="17"/>
  <c r="P58" i="17" s="1"/>
  <c r="BK33" i="17"/>
  <c r="BB33" i="17" s="1"/>
  <c r="O28" i="17"/>
  <c r="P28" i="17" s="1"/>
  <c r="O19" i="17"/>
  <c r="P19" i="17" s="1"/>
  <c r="BD157" i="17"/>
  <c r="AZ163" i="17"/>
  <c r="BB164" i="17" s="1"/>
  <c r="O27" i="17"/>
  <c r="P27" i="17" s="1"/>
  <c r="AH15" i="17"/>
  <c r="AI15" i="17" s="1"/>
  <c r="AC13" i="17"/>
  <c r="BE165" i="17"/>
  <c r="BB157" i="17" s="1"/>
  <c r="AI126" i="17"/>
  <c r="AV126" i="17" s="1"/>
  <c r="O121" i="17"/>
  <c r="P121" i="17" s="1"/>
  <c r="O96" i="17"/>
  <c r="P96" i="17" s="1"/>
  <c r="AH153" i="17"/>
  <c r="AI153" i="17" s="1"/>
  <c r="AV153" i="17" s="1"/>
  <c r="O144" i="17"/>
  <c r="P144" i="17" s="1"/>
  <c r="BK141" i="17"/>
  <c r="BB141" i="17" s="1"/>
  <c r="H137" i="1" s="1"/>
  <c r="BK142" i="17"/>
  <c r="BB142" i="17" s="1"/>
  <c r="O137" i="17"/>
  <c r="P137" i="17" s="1"/>
  <c r="O133" i="17"/>
  <c r="P133" i="17" s="1"/>
  <c r="O126" i="17"/>
  <c r="P126" i="17" s="1"/>
  <c r="AH121" i="17"/>
  <c r="AI121" i="17" s="1"/>
  <c r="AV121" i="17" s="1"/>
  <c r="O117" i="17"/>
  <c r="P117" i="17" s="1"/>
  <c r="O106" i="17"/>
  <c r="P106" i="17" s="1"/>
  <c r="BB114" i="17"/>
  <c r="BK112" i="17"/>
  <c r="BB112" i="17" s="1"/>
  <c r="AH109" i="17"/>
  <c r="AI109" i="17" s="1"/>
  <c r="AV109" i="17" s="1"/>
  <c r="O110" i="17"/>
  <c r="P110" i="17" s="1"/>
  <c r="AI106" i="17"/>
  <c r="AV106" i="17" s="1"/>
  <c r="O103" i="17"/>
  <c r="P103" i="17" s="1"/>
  <c r="AH91" i="17"/>
  <c r="AI91" i="17" s="1"/>
  <c r="AV91" i="17" s="1"/>
  <c r="BB92" i="17"/>
  <c r="AH87" i="17"/>
  <c r="AI87" i="17" s="1"/>
  <c r="AV87" i="17" s="1"/>
  <c r="BK81" i="17"/>
  <c r="BB81" i="17" s="1"/>
  <c r="H81" i="1" s="1"/>
  <c r="AH79" i="17"/>
  <c r="AI79" i="17" s="1"/>
  <c r="AV79" i="17" s="1"/>
  <c r="O72" i="17"/>
  <c r="P72" i="17" s="1"/>
  <c r="BK110" i="17"/>
  <c r="BB110" i="17" s="1"/>
  <c r="BK104" i="17"/>
  <c r="BB104" i="17" s="1"/>
  <c r="BB96" i="17"/>
  <c r="H101" i="1" s="1"/>
  <c r="BK87" i="17"/>
  <c r="BB87" i="17" s="1"/>
  <c r="BB82" i="17"/>
  <c r="O75" i="17"/>
  <c r="P75" i="17" s="1"/>
  <c r="AI86" i="17"/>
  <c r="AV86" i="17" s="1"/>
  <c r="BB69" i="17"/>
  <c r="AH67" i="17"/>
  <c r="AI67" i="17" s="1"/>
  <c r="AV67" i="17" s="1"/>
  <c r="AI65" i="17"/>
  <c r="AV65" i="17" s="1"/>
  <c r="BB56" i="17"/>
  <c r="AH37" i="17"/>
  <c r="AI37" i="17" s="1"/>
  <c r="AV37" i="17" s="1"/>
  <c r="O15" i="17"/>
  <c r="M13" i="17"/>
  <c r="AH53" i="17"/>
  <c r="AI53" i="17" s="1"/>
  <c r="AV53" i="17" s="1"/>
  <c r="BK59" i="17"/>
  <c r="BB59" i="17" s="1"/>
  <c r="H69" i="1" s="1"/>
  <c r="AI55" i="17"/>
  <c r="AV55" i="17" s="1"/>
  <c r="AH49" i="17"/>
  <c r="AI49" i="17" s="1"/>
  <c r="AV49" i="17" s="1"/>
  <c r="AI42" i="17"/>
  <c r="AV42" i="17" s="1"/>
  <c r="BK63" i="17"/>
  <c r="BB63" i="17" s="1"/>
  <c r="O50" i="17"/>
  <c r="P50" i="17" s="1"/>
  <c r="BB44" i="17"/>
  <c r="H45" i="1" s="1"/>
  <c r="BB18" i="17"/>
  <c r="AH27" i="17"/>
  <c r="AI27" i="17" s="1"/>
  <c r="AV27" i="17" s="1"/>
  <c r="AI24" i="17"/>
  <c r="AV24" i="17" s="1"/>
  <c r="AI20" i="17"/>
  <c r="AV20" i="17" s="1"/>
  <c r="BK22" i="17"/>
  <c r="BB22" i="17" s="1"/>
  <c r="H58" i="1" l="1"/>
  <c r="I98" i="1"/>
  <c r="I142" i="1"/>
  <c r="I78" i="1"/>
  <c r="H34" i="1"/>
  <c r="I34" i="1"/>
  <c r="H126" i="1"/>
  <c r="I126" i="1"/>
  <c r="H114" i="1"/>
  <c r="I114" i="1"/>
  <c r="H46" i="1"/>
  <c r="I46" i="1"/>
  <c r="H70" i="1"/>
  <c r="I70" i="1"/>
  <c r="H94" i="1"/>
  <c r="I94" i="1"/>
  <c r="H82" i="1"/>
  <c r="I82" i="1"/>
  <c r="H122" i="1"/>
  <c r="I122" i="1"/>
  <c r="H50" i="1"/>
  <c r="I50" i="1"/>
  <c r="H106" i="1"/>
  <c r="I106" i="1"/>
  <c r="H38" i="1"/>
  <c r="I38" i="1"/>
  <c r="H10" i="1"/>
  <c r="I10" i="1"/>
  <c r="H134" i="1"/>
  <c r="I134" i="1"/>
  <c r="I26" i="1"/>
  <c r="H26" i="1"/>
  <c r="H102" i="1"/>
  <c r="I102" i="1"/>
  <c r="H66" i="1"/>
  <c r="I66" i="1"/>
  <c r="H138" i="1"/>
  <c r="I138" i="1"/>
  <c r="I6" i="1"/>
  <c r="H6" i="1"/>
  <c r="H110" i="1"/>
  <c r="I110" i="1"/>
  <c r="BG4" i="17"/>
  <c r="BG3" i="17"/>
  <c r="BG2" i="17"/>
  <c r="AV13" i="17"/>
  <c r="O13" i="17"/>
  <c r="P15" i="17"/>
  <c r="BK157" i="17"/>
  <c r="BH164" i="17"/>
  <c r="BH166" i="17" s="1"/>
  <c r="BB163" i="17" s="1"/>
  <c r="BB165" i="17" s="1"/>
  <c r="AI13" i="17"/>
  <c r="AV15" i="17"/>
  <c r="BB13" i="17"/>
  <c r="P13" i="17" l="1"/>
  <c r="P8" i="17" s="1"/>
  <c r="Q100" i="17" l="1"/>
  <c r="R100" i="17" s="1"/>
  <c r="Q130" i="17"/>
  <c r="R130" i="17" s="1"/>
  <c r="Q146" i="17"/>
  <c r="Q154" i="17"/>
  <c r="R154" i="17" s="1"/>
  <c r="Q114" i="17"/>
  <c r="R114" i="17" s="1"/>
  <c r="Q45" i="17"/>
  <c r="R45" i="17" s="1"/>
  <c r="Q61" i="17"/>
  <c r="R61" i="17" s="1"/>
  <c r="Q53" i="17"/>
  <c r="Q113" i="17"/>
  <c r="Q119" i="17"/>
  <c r="R119" i="17" s="1"/>
  <c r="Q129" i="17"/>
  <c r="R129" i="17" s="1"/>
  <c r="Q151" i="17"/>
  <c r="Q37" i="17"/>
  <c r="Q123" i="17"/>
  <c r="R123" i="17" s="1"/>
  <c r="Q70" i="17"/>
  <c r="R70" i="17" s="1"/>
  <c r="Q52" i="17"/>
  <c r="R52" i="17" s="1"/>
  <c r="Q22" i="17"/>
  <c r="R22" i="17" s="1"/>
  <c r="Q152" i="17"/>
  <c r="R152" i="17" s="1"/>
  <c r="Q140" i="17"/>
  <c r="R140" i="17" s="1"/>
  <c r="Q142" i="17"/>
  <c r="R142" i="17" s="1"/>
  <c r="Q85" i="17"/>
  <c r="R85" i="17" s="1"/>
  <c r="Q91" i="17"/>
  <c r="Q51" i="17"/>
  <c r="R51" i="17" s="1"/>
  <c r="Q78" i="17"/>
  <c r="R78" i="17" s="1"/>
  <c r="Q35" i="17"/>
  <c r="Q21" i="17"/>
  <c r="R21" i="17" s="1"/>
  <c r="Q127" i="17"/>
  <c r="R127" i="17" s="1"/>
  <c r="Q135" i="17"/>
  <c r="R135" i="17" s="1"/>
  <c r="Q68" i="17"/>
  <c r="Q59" i="17"/>
  <c r="Q48" i="17"/>
  <c r="Q160" i="17"/>
  <c r="R160" i="17" s="1"/>
  <c r="Q122" i="17"/>
  <c r="R122" i="17" s="1"/>
  <c r="Q47" i="17"/>
  <c r="R47" i="17" s="1"/>
  <c r="Q32" i="17"/>
  <c r="R32" i="17" s="1"/>
  <c r="Q40" i="17"/>
  <c r="R40" i="17" s="1"/>
  <c r="Q120" i="17"/>
  <c r="R120" i="17" s="1"/>
  <c r="Q69" i="17"/>
  <c r="R69" i="17" s="1"/>
  <c r="Q25" i="17"/>
  <c r="R25" i="17" s="1"/>
  <c r="Q77" i="17"/>
  <c r="R77" i="17" s="1"/>
  <c r="Q81" i="17"/>
  <c r="Q17" i="17"/>
  <c r="Q63" i="17"/>
  <c r="R63" i="17" s="1"/>
  <c r="Q65" i="17"/>
  <c r="R65" i="17" s="1"/>
  <c r="Q29" i="17"/>
  <c r="R29" i="17" s="1"/>
  <c r="Q56" i="17"/>
  <c r="R56" i="17" s="1"/>
  <c r="Q76" i="17"/>
  <c r="R76" i="17" s="1"/>
  <c r="Q71" i="17"/>
  <c r="R71" i="17" s="1"/>
  <c r="Q73" i="17"/>
  <c r="R73" i="17" s="1"/>
  <c r="Q93" i="17"/>
  <c r="R93" i="17" s="1"/>
  <c r="Q84" i="17"/>
  <c r="R84" i="17" s="1"/>
  <c r="Q143" i="17"/>
  <c r="R143" i="17" s="1"/>
  <c r="Q116" i="17"/>
  <c r="R116" i="17" s="1"/>
  <c r="Q33" i="17"/>
  <c r="R33" i="17" s="1"/>
  <c r="Q26" i="17"/>
  <c r="R26" i="17" s="1"/>
  <c r="Q86" i="17"/>
  <c r="R86" i="17" s="1"/>
  <c r="Q66" i="17"/>
  <c r="R66" i="17" s="1"/>
  <c r="Q97" i="17"/>
  <c r="R97" i="17" s="1"/>
  <c r="Q55" i="17"/>
  <c r="Q60" i="17"/>
  <c r="R60" i="17" s="1"/>
  <c r="Q150" i="17"/>
  <c r="R150" i="17" s="1"/>
  <c r="Q43" i="17"/>
  <c r="R43" i="17" s="1"/>
  <c r="Q16" i="17"/>
  <c r="R16" i="17" s="1"/>
  <c r="Q36" i="17"/>
  <c r="R36" i="17" s="1"/>
  <c r="Q148" i="17"/>
  <c r="R148" i="17" s="1"/>
  <c r="Q145" i="17"/>
  <c r="R145" i="17" s="1"/>
  <c r="Q128" i="17"/>
  <c r="R128" i="17" s="1"/>
  <c r="Q108" i="17"/>
  <c r="Q101" i="17"/>
  <c r="R101" i="17" s="1"/>
  <c r="Q94" i="17"/>
  <c r="R94" i="17" s="1"/>
  <c r="Q132" i="17"/>
  <c r="Q82" i="17"/>
  <c r="R82" i="17" s="1"/>
  <c r="Q155" i="17"/>
  <c r="R155" i="17" s="1"/>
  <c r="Q131" i="17"/>
  <c r="R131" i="17" s="1"/>
  <c r="Q115" i="17"/>
  <c r="R115" i="17" s="1"/>
  <c r="Q92" i="17"/>
  <c r="R92" i="17" s="1"/>
  <c r="Q39" i="17"/>
  <c r="R39" i="17" s="1"/>
  <c r="Q18" i="17"/>
  <c r="R18" i="17" s="1"/>
  <c r="Q153" i="17"/>
  <c r="R153" i="17" s="1"/>
  <c r="Q134" i="17"/>
  <c r="R134" i="17" s="1"/>
  <c r="Q105" i="17"/>
  <c r="Q124" i="17"/>
  <c r="Q90" i="17"/>
  <c r="R90" i="17" s="1"/>
  <c r="Q102" i="17"/>
  <c r="Q34" i="17"/>
  <c r="R34" i="17" s="1"/>
  <c r="Q74" i="17"/>
  <c r="R74" i="17" s="1"/>
  <c r="Q44" i="17"/>
  <c r="Q30" i="17"/>
  <c r="R30" i="17" s="1"/>
  <c r="Q147" i="17"/>
  <c r="R147" i="17" s="1"/>
  <c r="Q156" i="17"/>
  <c r="R156" i="17" s="1"/>
  <c r="Q111" i="17"/>
  <c r="R111" i="17" s="1"/>
  <c r="Q112" i="17"/>
  <c r="R112" i="17" s="1"/>
  <c r="Q138" i="17"/>
  <c r="R138" i="17" s="1"/>
  <c r="Q149" i="17"/>
  <c r="R149" i="17" s="1"/>
  <c r="Q98" i="17"/>
  <c r="R98" i="17" s="1"/>
  <c r="Q141" i="17"/>
  <c r="Q79" i="17"/>
  <c r="R79" i="17" s="1"/>
  <c r="Q126" i="17"/>
  <c r="R126" i="17" s="1"/>
  <c r="Q20" i="17"/>
  <c r="Q72" i="17"/>
  <c r="R72" i="17" s="1"/>
  <c r="Q27" i="17"/>
  <c r="R27" i="17" s="1"/>
  <c r="Q38" i="17"/>
  <c r="R38" i="17" s="1"/>
  <c r="Q125" i="17"/>
  <c r="R125" i="17" s="1"/>
  <c r="Q49" i="17"/>
  <c r="R49" i="17" s="1"/>
  <c r="Q28" i="17"/>
  <c r="Q117" i="17"/>
  <c r="R117" i="17" s="1"/>
  <c r="Q144" i="17"/>
  <c r="R144" i="17" s="1"/>
  <c r="Q88" i="17"/>
  <c r="R88" i="17" s="1"/>
  <c r="Q23" i="17"/>
  <c r="R23" i="17" s="1"/>
  <c r="Q109" i="17"/>
  <c r="R109" i="17" s="1"/>
  <c r="Q139" i="17"/>
  <c r="Q41" i="17"/>
  <c r="R41" i="17" s="1"/>
  <c r="Q110" i="17"/>
  <c r="R110" i="17" s="1"/>
  <c r="Q75" i="17"/>
  <c r="R75" i="17" s="1"/>
  <c r="Q57" i="17"/>
  <c r="R57" i="17" s="1"/>
  <c r="Q159" i="17"/>
  <c r="R159" i="17" s="1"/>
  <c r="Q104" i="17"/>
  <c r="R104" i="17" s="1"/>
  <c r="Q107" i="17"/>
  <c r="R107" i="17" s="1"/>
  <c r="Q137" i="17"/>
  <c r="R137" i="17" s="1"/>
  <c r="Q19" i="17"/>
  <c r="Q64" i="17"/>
  <c r="R64" i="17" s="1"/>
  <c r="Q62" i="17"/>
  <c r="R62" i="17" s="1"/>
  <c r="Q67" i="17"/>
  <c r="R67" i="17" s="1"/>
  <c r="Q46" i="17"/>
  <c r="R46" i="17" s="1"/>
  <c r="Q121" i="17"/>
  <c r="R121" i="17" s="1"/>
  <c r="Q58" i="17"/>
  <c r="Q99" i="17"/>
  <c r="R99" i="17" s="1"/>
  <c r="Q96" i="17"/>
  <c r="Q103" i="17"/>
  <c r="R103" i="17" s="1"/>
  <c r="Q83" i="17"/>
  <c r="R83" i="17" s="1"/>
  <c r="Q136" i="17"/>
  <c r="R136" i="17" s="1"/>
  <c r="Q42" i="17"/>
  <c r="R42" i="17" s="1"/>
  <c r="Q54" i="17"/>
  <c r="R54" i="17" s="1"/>
  <c r="Q106" i="17"/>
  <c r="R106" i="17" s="1"/>
  <c r="Q80" i="17"/>
  <c r="Q31" i="17"/>
  <c r="R31" i="17" s="1"/>
  <c r="Q95" i="17"/>
  <c r="Q118" i="17"/>
  <c r="R118" i="17" s="1"/>
  <c r="Q24" i="17"/>
  <c r="R24" i="17" s="1"/>
  <c r="Q50" i="17"/>
  <c r="R50" i="17" s="1"/>
  <c r="Q89" i="17"/>
  <c r="R89" i="17" s="1"/>
  <c r="Q133" i="17"/>
  <c r="G129" i="1" s="1"/>
  <c r="G130" i="1" s="1"/>
  <c r="Q87" i="17"/>
  <c r="R87" i="17" s="1"/>
  <c r="Q15" i="17"/>
  <c r="G5" i="1" s="1"/>
  <c r="G6" i="1" s="1"/>
  <c r="R53" i="17" l="1"/>
  <c r="G57" i="1"/>
  <c r="G58" i="1" s="1"/>
  <c r="R80" i="17"/>
  <c r="T80" i="17" s="1"/>
  <c r="G77" i="1"/>
  <c r="G78" i="1" s="1"/>
  <c r="R44" i="17"/>
  <c r="G45" i="1"/>
  <c r="G46" i="1" s="1"/>
  <c r="R55" i="17"/>
  <c r="T55" i="17" s="1"/>
  <c r="G61" i="1"/>
  <c r="G62" i="1" s="1"/>
  <c r="R48" i="17"/>
  <c r="G49" i="1"/>
  <c r="G50" i="1" s="1"/>
  <c r="R58" i="17"/>
  <c r="T58" i="17" s="1"/>
  <c r="G65" i="1"/>
  <c r="G66" i="1" s="1"/>
  <c r="R124" i="17"/>
  <c r="G121" i="1"/>
  <c r="G122" i="1" s="1"/>
  <c r="R17" i="17"/>
  <c r="T17" i="17" s="1"/>
  <c r="G9" i="1"/>
  <c r="G10" i="1" s="1"/>
  <c r="R59" i="17"/>
  <c r="G69" i="1"/>
  <c r="G70" i="1" s="1"/>
  <c r="R91" i="17"/>
  <c r="T91" i="17" s="1"/>
  <c r="G93" i="1"/>
  <c r="G94" i="1" s="1"/>
  <c r="R96" i="17"/>
  <c r="G101" i="1"/>
  <c r="G102" i="1" s="1"/>
  <c r="R19" i="17"/>
  <c r="T19" i="17" s="1"/>
  <c r="G13" i="1"/>
  <c r="G14" i="1" s="1"/>
  <c r="R141" i="17"/>
  <c r="G137" i="1"/>
  <c r="G138" i="1" s="1"/>
  <c r="R102" i="17"/>
  <c r="S102" i="17" s="1"/>
  <c r="G105" i="1"/>
  <c r="G106" i="1" s="1"/>
  <c r="R108" i="17"/>
  <c r="G113" i="1"/>
  <c r="G114" i="1" s="1"/>
  <c r="R151" i="17"/>
  <c r="T151" i="17" s="1"/>
  <c r="G145" i="1"/>
  <c r="G146" i="1" s="1"/>
  <c r="R139" i="17"/>
  <c r="G133" i="1"/>
  <c r="G134" i="1" s="1"/>
  <c r="R20" i="17"/>
  <c r="S20" i="17" s="1"/>
  <c r="G17" i="1"/>
  <c r="G18" i="1" s="1"/>
  <c r="R132" i="17"/>
  <c r="G125" i="1"/>
  <c r="G126" i="1" s="1"/>
  <c r="R146" i="17"/>
  <c r="S146" i="17" s="1"/>
  <c r="G141" i="1"/>
  <c r="G142" i="1" s="1"/>
  <c r="R95" i="17"/>
  <c r="G97" i="1"/>
  <c r="G98" i="1" s="1"/>
  <c r="R28" i="17"/>
  <c r="S28" i="17" s="1"/>
  <c r="G25" i="1"/>
  <c r="G26" i="1" s="1"/>
  <c r="R105" i="17"/>
  <c r="G109" i="1"/>
  <c r="G110" i="1" s="1"/>
  <c r="R81" i="17"/>
  <c r="T81" i="17" s="1"/>
  <c r="G81" i="1"/>
  <c r="G82" i="1" s="1"/>
  <c r="R68" i="17"/>
  <c r="G73" i="1"/>
  <c r="G74" i="1" s="1"/>
  <c r="R35" i="17"/>
  <c r="S35" i="17" s="1"/>
  <c r="G33" i="1"/>
  <c r="G34" i="1" s="1"/>
  <c r="R37" i="17"/>
  <c r="G37" i="1"/>
  <c r="G38" i="1" s="1"/>
  <c r="R113" i="17"/>
  <c r="S113" i="17" s="1"/>
  <c r="G117" i="1"/>
  <c r="G118" i="1" s="1"/>
  <c r="R133" i="17"/>
  <c r="Q13" i="17"/>
  <c r="R15" i="17"/>
  <c r="T50" i="17"/>
  <c r="S50" i="17"/>
  <c r="T31" i="17"/>
  <c r="S31" i="17"/>
  <c r="T42" i="17"/>
  <c r="S42" i="17"/>
  <c r="T96" i="17"/>
  <c r="S96" i="17"/>
  <c r="T46" i="17"/>
  <c r="S46" i="17"/>
  <c r="T159" i="17"/>
  <c r="S159" i="17"/>
  <c r="T41" i="17"/>
  <c r="S41" i="17"/>
  <c r="T88" i="17"/>
  <c r="S88" i="17"/>
  <c r="T49" i="17"/>
  <c r="S49" i="17"/>
  <c r="T72" i="17"/>
  <c r="S72" i="17"/>
  <c r="S141" i="17"/>
  <c r="T141" i="17"/>
  <c r="T112" i="17"/>
  <c r="S112" i="17"/>
  <c r="T30" i="17"/>
  <c r="S30" i="17"/>
  <c r="T102" i="17"/>
  <c r="S134" i="17"/>
  <c r="T134" i="17"/>
  <c r="T92" i="17"/>
  <c r="S92" i="17"/>
  <c r="T82" i="17"/>
  <c r="S82" i="17"/>
  <c r="T108" i="17"/>
  <c r="S108" i="17"/>
  <c r="S36" i="17"/>
  <c r="T36" i="17"/>
  <c r="T60" i="17"/>
  <c r="S60" i="17"/>
  <c r="S86" i="17"/>
  <c r="T86" i="17"/>
  <c r="T143" i="17"/>
  <c r="S143" i="17"/>
  <c r="T71" i="17"/>
  <c r="S71" i="17"/>
  <c r="S65" i="17"/>
  <c r="T65" i="17"/>
  <c r="S77" i="17"/>
  <c r="T77" i="17"/>
  <c r="T40" i="17"/>
  <c r="S40" i="17"/>
  <c r="T160" i="17"/>
  <c r="S160" i="17"/>
  <c r="T135" i="17"/>
  <c r="S135" i="17"/>
  <c r="T78" i="17"/>
  <c r="S78" i="17"/>
  <c r="T142" i="17"/>
  <c r="S142" i="17"/>
  <c r="T52" i="17"/>
  <c r="S52" i="17"/>
  <c r="T53" i="17"/>
  <c r="S53" i="17"/>
  <c r="T154" i="17"/>
  <c r="S154" i="17"/>
  <c r="T87" i="17"/>
  <c r="S87" i="17"/>
  <c r="T24" i="17"/>
  <c r="S24" i="17"/>
  <c r="S80" i="17"/>
  <c r="T136" i="17"/>
  <c r="S136" i="17"/>
  <c r="T99" i="17"/>
  <c r="S99" i="17"/>
  <c r="T67" i="17"/>
  <c r="S67" i="17"/>
  <c r="T137" i="17"/>
  <c r="S137" i="17"/>
  <c r="T57" i="17"/>
  <c r="S57" i="17"/>
  <c r="T139" i="17"/>
  <c r="S139" i="17"/>
  <c r="T144" i="17"/>
  <c r="S144" i="17"/>
  <c r="T125" i="17"/>
  <c r="S125" i="17"/>
  <c r="T20" i="17"/>
  <c r="T98" i="17"/>
  <c r="S98" i="17"/>
  <c r="U98" i="17" s="1"/>
  <c r="S111" i="17"/>
  <c r="T111" i="17"/>
  <c r="T44" i="17"/>
  <c r="S44" i="17"/>
  <c r="U44" i="17" s="1"/>
  <c r="S90" i="17"/>
  <c r="T90" i="17"/>
  <c r="T153" i="17"/>
  <c r="S153" i="17"/>
  <c r="U153" i="17" s="1"/>
  <c r="S115" i="17"/>
  <c r="T115" i="17"/>
  <c r="T132" i="17"/>
  <c r="S132" i="17"/>
  <c r="U132" i="17" s="1"/>
  <c r="T128" i="17"/>
  <c r="S128" i="17"/>
  <c r="T16" i="17"/>
  <c r="S16" i="17"/>
  <c r="S55" i="17"/>
  <c r="T26" i="17"/>
  <c r="S26" i="17"/>
  <c r="T84" i="17"/>
  <c r="S84" i="17"/>
  <c r="T76" i="17"/>
  <c r="S76" i="17"/>
  <c r="T63" i="17"/>
  <c r="S63" i="17"/>
  <c r="S25" i="17"/>
  <c r="T25" i="17"/>
  <c r="T32" i="17"/>
  <c r="S32" i="17"/>
  <c r="T48" i="17"/>
  <c r="S48" i="17"/>
  <c r="S127" i="17"/>
  <c r="T127" i="17"/>
  <c r="S51" i="17"/>
  <c r="T51" i="17"/>
  <c r="T140" i="17"/>
  <c r="S140" i="17"/>
  <c r="T70" i="17"/>
  <c r="S70" i="17"/>
  <c r="T129" i="17"/>
  <c r="S129" i="17"/>
  <c r="T61" i="17"/>
  <c r="S61" i="17"/>
  <c r="T133" i="17"/>
  <c r="S133" i="17"/>
  <c r="T118" i="17"/>
  <c r="S118" i="17"/>
  <c r="T106" i="17"/>
  <c r="S106" i="17"/>
  <c r="T83" i="17"/>
  <c r="S83" i="17"/>
  <c r="S58" i="17"/>
  <c r="S62" i="17"/>
  <c r="T62" i="17"/>
  <c r="T107" i="17"/>
  <c r="S107" i="17"/>
  <c r="T75" i="17"/>
  <c r="S75" i="17"/>
  <c r="T109" i="17"/>
  <c r="S109" i="17"/>
  <c r="T117" i="17"/>
  <c r="S117" i="17"/>
  <c r="T38" i="17"/>
  <c r="S38" i="17"/>
  <c r="T126" i="17"/>
  <c r="S126" i="17"/>
  <c r="T149" i="17"/>
  <c r="S149" i="17"/>
  <c r="T156" i="17"/>
  <c r="S156" i="17"/>
  <c r="T74" i="17"/>
  <c r="S74" i="17"/>
  <c r="T124" i="17"/>
  <c r="S124" i="17"/>
  <c r="T18" i="17"/>
  <c r="S18" i="17"/>
  <c r="S131" i="17"/>
  <c r="T131" i="17"/>
  <c r="T94" i="17"/>
  <c r="S94" i="17"/>
  <c r="S145" i="17"/>
  <c r="T145" i="17"/>
  <c r="S43" i="17"/>
  <c r="T43" i="17"/>
  <c r="S97" i="17"/>
  <c r="T97" i="17"/>
  <c r="S33" i="17"/>
  <c r="T33" i="17"/>
  <c r="S93" i="17"/>
  <c r="T93" i="17"/>
  <c r="T56" i="17"/>
  <c r="S56" i="17"/>
  <c r="S17" i="17"/>
  <c r="S69" i="17"/>
  <c r="T69" i="17"/>
  <c r="S47" i="17"/>
  <c r="T47" i="17"/>
  <c r="S59" i="17"/>
  <c r="T59" i="17"/>
  <c r="S21" i="17"/>
  <c r="T21" i="17"/>
  <c r="S152" i="17"/>
  <c r="T152" i="17"/>
  <c r="S123" i="17"/>
  <c r="T123" i="17"/>
  <c r="S119" i="17"/>
  <c r="T119" i="17"/>
  <c r="T45" i="17"/>
  <c r="S45" i="17"/>
  <c r="T130" i="17"/>
  <c r="S130" i="17"/>
  <c r="T89" i="17"/>
  <c r="S89" i="17"/>
  <c r="T95" i="17"/>
  <c r="S95" i="17"/>
  <c r="T54" i="17"/>
  <c r="S54" i="17"/>
  <c r="T103" i="17"/>
  <c r="S103" i="17"/>
  <c r="T121" i="17"/>
  <c r="S121" i="17"/>
  <c r="T64" i="17"/>
  <c r="S64" i="17"/>
  <c r="T104" i="17"/>
  <c r="S104" i="17"/>
  <c r="T110" i="17"/>
  <c r="S110" i="17"/>
  <c r="T23" i="17"/>
  <c r="S23" i="17"/>
  <c r="T27" i="17"/>
  <c r="S27" i="17"/>
  <c r="U27" i="17" s="1"/>
  <c r="T79" i="17"/>
  <c r="S79" i="17"/>
  <c r="S138" i="17"/>
  <c r="T138" i="17"/>
  <c r="T147" i="17"/>
  <c r="S147" i="17"/>
  <c r="T34" i="17"/>
  <c r="S34" i="17"/>
  <c r="U34" i="17" s="1"/>
  <c r="S105" i="17"/>
  <c r="T105" i="17"/>
  <c r="S39" i="17"/>
  <c r="T39" i="17"/>
  <c r="S155" i="17"/>
  <c r="T155" i="17"/>
  <c r="S101" i="17"/>
  <c r="T101" i="17"/>
  <c r="S148" i="17"/>
  <c r="T148" i="17"/>
  <c r="T150" i="17"/>
  <c r="S150" i="17"/>
  <c r="U150" i="17" s="1"/>
  <c r="T66" i="17"/>
  <c r="S66" i="17"/>
  <c r="T116" i="17"/>
  <c r="S116" i="17"/>
  <c r="U116" i="17" s="1"/>
  <c r="S73" i="17"/>
  <c r="T73" i="17"/>
  <c r="S29" i="17"/>
  <c r="T29" i="17"/>
  <c r="T120" i="17"/>
  <c r="S120" i="17"/>
  <c r="T122" i="17"/>
  <c r="S122" i="17"/>
  <c r="T68" i="17"/>
  <c r="S68" i="17"/>
  <c r="T35" i="17"/>
  <c r="S85" i="17"/>
  <c r="T85" i="17"/>
  <c r="T22" i="17"/>
  <c r="S22" i="17"/>
  <c r="T37" i="17"/>
  <c r="S37" i="17"/>
  <c r="U37" i="17" s="1"/>
  <c r="T113" i="17"/>
  <c r="T114" i="17"/>
  <c r="S114" i="17"/>
  <c r="T100" i="17"/>
  <c r="S100" i="17"/>
  <c r="U133" i="17" l="1"/>
  <c r="T146" i="17"/>
  <c r="S151" i="17"/>
  <c r="S19" i="17"/>
  <c r="U19" i="17" s="1"/>
  <c r="T28" i="17"/>
  <c r="U28" i="17" s="1"/>
  <c r="S81" i="17"/>
  <c r="S91" i="17"/>
  <c r="U68" i="17"/>
  <c r="U120" i="17"/>
  <c r="U56" i="17"/>
  <c r="U94" i="17"/>
  <c r="U18" i="17"/>
  <c r="U74" i="17"/>
  <c r="U149" i="17"/>
  <c r="U109" i="17"/>
  <c r="U125" i="17"/>
  <c r="U99" i="17"/>
  <c r="U20" i="17"/>
  <c r="U23" i="17"/>
  <c r="U121" i="17"/>
  <c r="U89" i="17"/>
  <c r="U45" i="17"/>
  <c r="U70" i="17"/>
  <c r="U48" i="17"/>
  <c r="U26" i="17"/>
  <c r="U91" i="17"/>
  <c r="U58" i="17"/>
  <c r="U100" i="17"/>
  <c r="U22" i="17"/>
  <c r="U122" i="17"/>
  <c r="U147" i="17"/>
  <c r="U79" i="17"/>
  <c r="U110" i="17"/>
  <c r="U64" i="17"/>
  <c r="U103" i="17"/>
  <c r="U130" i="17"/>
  <c r="U124" i="17"/>
  <c r="U126" i="17"/>
  <c r="U75" i="17"/>
  <c r="U83" i="17"/>
  <c r="U140" i="17"/>
  <c r="U32" i="17"/>
  <c r="U84" i="17"/>
  <c r="U144" i="17"/>
  <c r="U24" i="17"/>
  <c r="U154" i="17"/>
  <c r="U72" i="17"/>
  <c r="U88" i="17"/>
  <c r="U46" i="17"/>
  <c r="U42" i="17"/>
  <c r="U50" i="17"/>
  <c r="U87" i="17"/>
  <c r="U53" i="17"/>
  <c r="U52" i="17"/>
  <c r="U78" i="17"/>
  <c r="U160" i="17"/>
  <c r="U71" i="17"/>
  <c r="U82" i="17"/>
  <c r="U30" i="17"/>
  <c r="U49" i="17"/>
  <c r="U41" i="17"/>
  <c r="U81" i="17"/>
  <c r="U155" i="17"/>
  <c r="U21" i="17"/>
  <c r="U17" i="17"/>
  <c r="U97" i="17"/>
  <c r="U131" i="17"/>
  <c r="U127" i="17"/>
  <c r="U55" i="17"/>
  <c r="U115" i="17"/>
  <c r="U111" i="17"/>
  <c r="U65" i="17"/>
  <c r="U31" i="17"/>
  <c r="U85" i="17"/>
  <c r="U101" i="17"/>
  <c r="U69" i="17"/>
  <c r="U33" i="17"/>
  <c r="U51" i="17"/>
  <c r="U25" i="17"/>
  <c r="U77" i="17"/>
  <c r="U86" i="17"/>
  <c r="U148" i="17"/>
  <c r="U114" i="17"/>
  <c r="U113" i="17"/>
  <c r="U29" i="17"/>
  <c r="U66" i="17"/>
  <c r="U39" i="17"/>
  <c r="U138" i="17"/>
  <c r="U104" i="17"/>
  <c r="U54" i="17"/>
  <c r="U95" i="17"/>
  <c r="U119" i="17"/>
  <c r="U123" i="17"/>
  <c r="U59" i="17"/>
  <c r="U43" i="17"/>
  <c r="U156" i="17"/>
  <c r="U38" i="17"/>
  <c r="U117" i="17"/>
  <c r="U107" i="17"/>
  <c r="U62" i="17"/>
  <c r="U106" i="17"/>
  <c r="U61" i="17"/>
  <c r="U129" i="17"/>
  <c r="U63" i="17"/>
  <c r="U137" i="17"/>
  <c r="U67" i="17"/>
  <c r="U80" i="17"/>
  <c r="U151" i="17"/>
  <c r="U135" i="17"/>
  <c r="U36" i="17"/>
  <c r="U92" i="17"/>
  <c r="U134" i="17"/>
  <c r="U112" i="17"/>
  <c r="U141" i="17"/>
  <c r="U146" i="17"/>
  <c r="U76" i="17"/>
  <c r="U16" i="17"/>
  <c r="U128" i="17"/>
  <c r="U139" i="17"/>
  <c r="U57" i="17"/>
  <c r="U136" i="17"/>
  <c r="U142" i="17"/>
  <c r="U40" i="17"/>
  <c r="U143" i="17"/>
  <c r="U108" i="17"/>
  <c r="U102" i="17"/>
  <c r="U159" i="17"/>
  <c r="U96" i="17"/>
  <c r="T15" i="17"/>
  <c r="R13" i="17"/>
  <c r="V15" i="17" s="1"/>
  <c r="S15" i="17"/>
  <c r="U35" i="17"/>
  <c r="U73" i="17"/>
  <c r="U105" i="17"/>
  <c r="U152" i="17"/>
  <c r="U47" i="17"/>
  <c r="U93" i="17"/>
  <c r="U145" i="17"/>
  <c r="U118" i="17"/>
  <c r="U90" i="17"/>
  <c r="U60" i="17"/>
  <c r="U15" i="17" l="1"/>
  <c r="R14" i="17"/>
  <c r="V42" i="17"/>
  <c r="V72" i="17"/>
  <c r="V141" i="17"/>
  <c r="V112" i="17"/>
  <c r="V134" i="17"/>
  <c r="V92" i="17"/>
  <c r="V36" i="17"/>
  <c r="V135" i="17"/>
  <c r="V154" i="17"/>
  <c r="V67" i="17"/>
  <c r="V20" i="17"/>
  <c r="V84" i="17"/>
  <c r="V63" i="17"/>
  <c r="V32" i="17"/>
  <c r="V140" i="17"/>
  <c r="V129" i="17"/>
  <c r="V117" i="17"/>
  <c r="V126" i="17"/>
  <c r="V156" i="17"/>
  <c r="V43" i="17"/>
  <c r="V59" i="17"/>
  <c r="V123" i="17"/>
  <c r="V130" i="17"/>
  <c r="V95" i="17"/>
  <c r="V110" i="17"/>
  <c r="V138" i="17"/>
  <c r="V39" i="17"/>
  <c r="V122" i="17"/>
  <c r="V105" i="17"/>
  <c r="V148" i="17"/>
  <c r="V37" i="17"/>
  <c r="V114" i="17"/>
  <c r="V28" i="17"/>
  <c r="V147" i="17"/>
  <c r="V22" i="17"/>
  <c r="V41" i="17"/>
  <c r="V71" i="17"/>
  <c r="V160" i="17"/>
  <c r="V52" i="17"/>
  <c r="V87" i="17"/>
  <c r="V80" i="17"/>
  <c r="V99" i="17"/>
  <c r="V137" i="17"/>
  <c r="V98" i="17"/>
  <c r="V90" i="17"/>
  <c r="V153" i="17"/>
  <c r="V48" i="17"/>
  <c r="V70" i="17"/>
  <c r="V61" i="17"/>
  <c r="V107" i="17"/>
  <c r="V109" i="17"/>
  <c r="V38" i="17"/>
  <c r="V149" i="17"/>
  <c r="V18" i="17"/>
  <c r="V145" i="17"/>
  <c r="V93" i="17"/>
  <c r="V56" i="17"/>
  <c r="V47" i="17"/>
  <c r="V152" i="17"/>
  <c r="V54" i="17"/>
  <c r="V121" i="17"/>
  <c r="V104" i="17"/>
  <c r="V23" i="17"/>
  <c r="V79" i="17"/>
  <c r="V50" i="17"/>
  <c r="V46" i="17"/>
  <c r="V159" i="17"/>
  <c r="V102" i="17"/>
  <c r="V108" i="17"/>
  <c r="V86" i="17"/>
  <c r="V143" i="17"/>
  <c r="V77" i="17"/>
  <c r="V40" i="17"/>
  <c r="V142" i="17"/>
  <c r="V151" i="17"/>
  <c r="V24" i="17"/>
  <c r="V136" i="17"/>
  <c r="V57" i="17"/>
  <c r="V144" i="17"/>
  <c r="V128" i="17"/>
  <c r="V25" i="17"/>
  <c r="V51" i="17"/>
  <c r="V146" i="17"/>
  <c r="V106" i="17"/>
  <c r="V83" i="17"/>
  <c r="V62" i="17"/>
  <c r="V75" i="17"/>
  <c r="V124" i="17"/>
  <c r="V33" i="17"/>
  <c r="V69" i="17"/>
  <c r="V119" i="17"/>
  <c r="V103" i="17"/>
  <c r="V64" i="17"/>
  <c r="V31" i="17"/>
  <c r="V96" i="17"/>
  <c r="V19" i="17"/>
  <c r="V88" i="17"/>
  <c r="V49" i="17"/>
  <c r="V30" i="17"/>
  <c r="V82" i="17"/>
  <c r="V60" i="17"/>
  <c r="V65" i="17"/>
  <c r="V78" i="17"/>
  <c r="V53" i="17"/>
  <c r="V139" i="17"/>
  <c r="V125" i="17"/>
  <c r="V111" i="17"/>
  <c r="V44" i="17"/>
  <c r="V115" i="17"/>
  <c r="V132" i="17"/>
  <c r="V16" i="17"/>
  <c r="V55" i="17"/>
  <c r="V26" i="17"/>
  <c r="V76" i="17"/>
  <c r="V127" i="17"/>
  <c r="V133" i="17"/>
  <c r="V118" i="17"/>
  <c r="V58" i="17"/>
  <c r="V74" i="17"/>
  <c r="V131" i="17"/>
  <c r="V94" i="17"/>
  <c r="V97" i="17"/>
  <c r="V17" i="17"/>
  <c r="V21" i="17"/>
  <c r="V91" i="17"/>
  <c r="V45" i="17"/>
  <c r="V89" i="17"/>
  <c r="V27" i="17"/>
  <c r="V34" i="17"/>
  <c r="V155" i="17"/>
  <c r="V116" i="17"/>
  <c r="V81" i="17"/>
  <c r="V120" i="17"/>
  <c r="V68" i="17"/>
  <c r="V35" i="17"/>
  <c r="V66" i="17"/>
  <c r="V29" i="17"/>
  <c r="V113" i="17"/>
  <c r="V100" i="17"/>
  <c r="V150" i="17"/>
  <c r="V73" i="17"/>
  <c r="V101" i="17"/>
  <c r="V85" i="17"/>
  <c r="V13" i="17" l="1"/>
  <c r="W91" i="17" s="1"/>
  <c r="X134" i="17" l="1"/>
  <c r="AJ134" i="17" s="1"/>
  <c r="X59" i="17"/>
  <c r="AJ59" i="17" s="1"/>
  <c r="X105" i="17"/>
  <c r="AJ105" i="17" s="1"/>
  <c r="W71" i="17"/>
  <c r="X90" i="17"/>
  <c r="AJ90" i="17" s="1"/>
  <c r="W149" i="17"/>
  <c r="W121" i="17"/>
  <c r="W108" i="17"/>
  <c r="W136" i="17"/>
  <c r="W83" i="17"/>
  <c r="W64" i="17"/>
  <c r="W60" i="17"/>
  <c r="X115" i="17"/>
  <c r="AJ115" i="17" s="1"/>
  <c r="W118" i="17"/>
  <c r="W120" i="17"/>
  <c r="W92" i="17"/>
  <c r="W32" i="17"/>
  <c r="X123" i="17"/>
  <c r="AJ123" i="17" s="1"/>
  <c r="X148" i="17"/>
  <c r="AJ148" i="17" s="1"/>
  <c r="W160" i="17"/>
  <c r="W153" i="17"/>
  <c r="W18" i="17"/>
  <c r="W104" i="17"/>
  <c r="X86" i="17"/>
  <c r="AJ86" i="17" s="1"/>
  <c r="W57" i="17"/>
  <c r="W62" i="17"/>
  <c r="W31" i="17"/>
  <c r="X65" i="17"/>
  <c r="AJ65" i="17" s="1"/>
  <c r="W132" i="17"/>
  <c r="W58" i="17"/>
  <c r="W45" i="17"/>
  <c r="W68" i="17"/>
  <c r="X101" i="17"/>
  <c r="AJ101" i="17" s="1"/>
  <c r="X36" i="17"/>
  <c r="AJ36" i="17" s="1"/>
  <c r="W140" i="17"/>
  <c r="W130" i="17"/>
  <c r="W37" i="17"/>
  <c r="W52" i="17"/>
  <c r="W48" i="17"/>
  <c r="X145" i="17"/>
  <c r="AJ145" i="17" s="1"/>
  <c r="W23" i="17"/>
  <c r="W143" i="17"/>
  <c r="W144" i="17"/>
  <c r="W75" i="17"/>
  <c r="W96" i="17"/>
  <c r="W78" i="17"/>
  <c r="W16" i="17"/>
  <c r="W74" i="17"/>
  <c r="X89" i="17"/>
  <c r="AJ89" i="17" s="1"/>
  <c r="W35" i="17"/>
  <c r="X85" i="17"/>
  <c r="AJ85" i="17" s="1"/>
  <c r="X29" i="17"/>
  <c r="AJ29" i="17" s="1"/>
  <c r="W135" i="17"/>
  <c r="W129" i="17"/>
  <c r="W95" i="17"/>
  <c r="W114" i="17"/>
  <c r="W87" i="17"/>
  <c r="W70" i="17"/>
  <c r="X93" i="17"/>
  <c r="AJ93" i="17" s="1"/>
  <c r="W79" i="17"/>
  <c r="X77" i="17"/>
  <c r="AJ77" i="17" s="1"/>
  <c r="W128" i="17"/>
  <c r="W124" i="17"/>
  <c r="W19" i="17"/>
  <c r="W53" i="17"/>
  <c r="X55" i="17"/>
  <c r="AJ55" i="17" s="1"/>
  <c r="X131" i="17"/>
  <c r="AJ131" i="17" s="1"/>
  <c r="W27" i="17"/>
  <c r="W66" i="17"/>
  <c r="V14" i="17"/>
  <c r="X15" i="17"/>
  <c r="W15" i="17"/>
  <c r="W134" i="17"/>
  <c r="X63" i="17"/>
  <c r="AJ63" i="17" s="1"/>
  <c r="W59" i="17"/>
  <c r="W105" i="17"/>
  <c r="X71" i="17"/>
  <c r="AJ71" i="17" s="1"/>
  <c r="W90" i="17"/>
  <c r="X149" i="17"/>
  <c r="AJ149" i="17" s="1"/>
  <c r="X121" i="17"/>
  <c r="AJ121" i="17" s="1"/>
  <c r="X108" i="17"/>
  <c r="AJ108" i="17" s="1"/>
  <c r="X136" i="17"/>
  <c r="AJ136" i="17" s="1"/>
  <c r="X83" i="17"/>
  <c r="AJ83" i="17" s="1"/>
  <c r="X64" i="17"/>
  <c r="AJ64" i="17" s="1"/>
  <c r="X60" i="17"/>
  <c r="AJ60" i="17" s="1"/>
  <c r="W115" i="17"/>
  <c r="X118" i="17"/>
  <c r="AJ118" i="17" s="1"/>
  <c r="X120" i="17"/>
  <c r="AJ120" i="17" s="1"/>
  <c r="X92" i="17"/>
  <c r="AJ92" i="17" s="1"/>
  <c r="X32" i="17"/>
  <c r="AJ32" i="17" s="1"/>
  <c r="W123" i="17"/>
  <c r="W148" i="17"/>
  <c r="X160" i="17"/>
  <c r="AJ160" i="17" s="1"/>
  <c r="X153" i="17"/>
  <c r="AJ153" i="17" s="1"/>
  <c r="X18" i="17"/>
  <c r="AJ18" i="17" s="1"/>
  <c r="X104" i="17"/>
  <c r="AJ104" i="17" s="1"/>
  <c r="W86" i="17"/>
  <c r="X57" i="17"/>
  <c r="AJ57" i="17" s="1"/>
  <c r="X62" i="17"/>
  <c r="AJ62" i="17" s="1"/>
  <c r="X31" i="17"/>
  <c r="AJ31" i="17" s="1"/>
  <c r="W65" i="17"/>
  <c r="X132" i="17"/>
  <c r="AJ132" i="17" s="1"/>
  <c r="X58" i="17"/>
  <c r="AJ58" i="17" s="1"/>
  <c r="X45" i="17"/>
  <c r="AJ45" i="17" s="1"/>
  <c r="X68" i="17"/>
  <c r="AJ68" i="17" s="1"/>
  <c r="W101" i="17"/>
  <c r="W36" i="17"/>
  <c r="X140" i="17"/>
  <c r="AJ140" i="17" s="1"/>
  <c r="X130" i="17"/>
  <c r="AJ130" i="17" s="1"/>
  <c r="X37" i="17"/>
  <c r="AJ37" i="17" s="1"/>
  <c r="X52" i="17"/>
  <c r="AJ52" i="17" s="1"/>
  <c r="X48" i="17"/>
  <c r="AJ48" i="17" s="1"/>
  <c r="W145" i="17"/>
  <c r="X23" i="17"/>
  <c r="AJ23" i="17" s="1"/>
  <c r="X143" i="17"/>
  <c r="AJ143" i="17" s="1"/>
  <c r="X144" i="17"/>
  <c r="AJ144" i="17" s="1"/>
  <c r="X75" i="17"/>
  <c r="AJ75" i="17" s="1"/>
  <c r="X96" i="17"/>
  <c r="AJ96" i="17" s="1"/>
  <c r="X78" i="17"/>
  <c r="AJ78" i="17" s="1"/>
  <c r="X16" i="17"/>
  <c r="AJ16" i="17" s="1"/>
  <c r="X74" i="17"/>
  <c r="AJ74" i="17" s="1"/>
  <c r="W89" i="17"/>
  <c r="X35" i="17"/>
  <c r="AJ35" i="17" s="1"/>
  <c r="W85" i="17"/>
  <c r="W29" i="17"/>
  <c r="X135" i="17"/>
  <c r="AJ135" i="17" s="1"/>
  <c r="X129" i="17"/>
  <c r="AJ129" i="17" s="1"/>
  <c r="X95" i="17"/>
  <c r="AJ95" i="17" s="1"/>
  <c r="X114" i="17"/>
  <c r="AJ114" i="17" s="1"/>
  <c r="X87" i="17"/>
  <c r="AJ87" i="17" s="1"/>
  <c r="X70" i="17"/>
  <c r="AJ70" i="17" s="1"/>
  <c r="W93" i="17"/>
  <c r="X79" i="17"/>
  <c r="AJ79" i="17" s="1"/>
  <c r="W77" i="17"/>
  <c r="X128" i="17"/>
  <c r="AJ128" i="17" s="1"/>
  <c r="X124" i="17"/>
  <c r="AJ124" i="17" s="1"/>
  <c r="X19" i="17"/>
  <c r="AJ19" i="17" s="1"/>
  <c r="X53" i="17"/>
  <c r="AJ53" i="17" s="1"/>
  <c r="W55" i="17"/>
  <c r="W131" i="17"/>
  <c r="X27" i="17"/>
  <c r="AJ27" i="17" s="1"/>
  <c r="X66" i="17"/>
  <c r="AJ66" i="17" s="1"/>
  <c r="X91" i="17"/>
  <c r="AJ91" i="17" s="1"/>
  <c r="W42" i="17"/>
  <c r="W110" i="17"/>
  <c r="W61" i="17"/>
  <c r="W50" i="17"/>
  <c r="X25" i="17"/>
  <c r="AJ25" i="17" s="1"/>
  <c r="X33" i="17"/>
  <c r="AJ33" i="17" s="1"/>
  <c r="W88" i="17"/>
  <c r="X139" i="17"/>
  <c r="AJ139" i="17" s="1"/>
  <c r="W26" i="17"/>
  <c r="W94" i="17"/>
  <c r="W72" i="17"/>
  <c r="W67" i="17"/>
  <c r="W126" i="17"/>
  <c r="X138" i="17"/>
  <c r="AJ138" i="17" s="1"/>
  <c r="W147" i="17"/>
  <c r="W99" i="17"/>
  <c r="W107" i="17"/>
  <c r="X47" i="17"/>
  <c r="AJ47" i="17" s="1"/>
  <c r="W46" i="17"/>
  <c r="W142" i="17"/>
  <c r="X51" i="17"/>
  <c r="AJ51" i="17" s="1"/>
  <c r="X69" i="17"/>
  <c r="AJ69" i="17" s="1"/>
  <c r="W49" i="17"/>
  <c r="W125" i="17"/>
  <c r="W76" i="17"/>
  <c r="X97" i="17"/>
  <c r="AJ97" i="17" s="1"/>
  <c r="X155" i="17"/>
  <c r="AJ155" i="17" s="1"/>
  <c r="W113" i="17"/>
  <c r="X141" i="17"/>
  <c r="AJ141" i="17" s="1"/>
  <c r="W20" i="17"/>
  <c r="W156" i="17"/>
  <c r="X39" i="17"/>
  <c r="AJ39" i="17" s="1"/>
  <c r="W22" i="17"/>
  <c r="W137" i="17"/>
  <c r="W109" i="17"/>
  <c r="X152" i="17"/>
  <c r="AJ152" i="17" s="1"/>
  <c r="W159" i="17"/>
  <c r="W151" i="17"/>
  <c r="W146" i="17"/>
  <c r="W119" i="17"/>
  <c r="W30" i="17"/>
  <c r="X111" i="17"/>
  <c r="AJ111" i="17" s="1"/>
  <c r="X127" i="17"/>
  <c r="AJ127" i="17" s="1"/>
  <c r="X17" i="17"/>
  <c r="AJ17" i="17" s="1"/>
  <c r="W116" i="17"/>
  <c r="W100" i="17"/>
  <c r="W34" i="17"/>
  <c r="W112" i="17"/>
  <c r="W84" i="17"/>
  <c r="X43" i="17"/>
  <c r="AJ43" i="17" s="1"/>
  <c r="W122" i="17"/>
  <c r="W41" i="17"/>
  <c r="W98" i="17"/>
  <c r="W38" i="17"/>
  <c r="W54" i="17"/>
  <c r="W102" i="17"/>
  <c r="W24" i="17"/>
  <c r="W106" i="17"/>
  <c r="W103" i="17"/>
  <c r="W82" i="17"/>
  <c r="W44" i="17"/>
  <c r="W133" i="17"/>
  <c r="X21" i="17"/>
  <c r="AJ21" i="17" s="1"/>
  <c r="X81" i="17"/>
  <c r="AJ81" i="17" s="1"/>
  <c r="W150" i="17"/>
  <c r="X73" i="17"/>
  <c r="AJ73" i="17" s="1"/>
  <c r="W63" i="17"/>
  <c r="W154" i="17"/>
  <c r="W117" i="17"/>
  <c r="W28" i="17"/>
  <c r="W80" i="17"/>
  <c r="W56" i="17"/>
  <c r="W40" i="17"/>
  <c r="X42" i="17"/>
  <c r="AJ42" i="17" s="1"/>
  <c r="X154" i="17"/>
  <c r="AJ154" i="17" s="1"/>
  <c r="X117" i="17"/>
  <c r="AJ117" i="17" s="1"/>
  <c r="X110" i="17"/>
  <c r="AJ110" i="17" s="1"/>
  <c r="X28" i="17"/>
  <c r="AJ28" i="17" s="1"/>
  <c r="X80" i="17"/>
  <c r="AJ80" i="17" s="1"/>
  <c r="X61" i="17"/>
  <c r="AJ61" i="17" s="1"/>
  <c r="X56" i="17"/>
  <c r="AJ56" i="17" s="1"/>
  <c r="X50" i="17"/>
  <c r="AJ50" i="17" s="1"/>
  <c r="X40" i="17"/>
  <c r="AJ40" i="17" s="1"/>
  <c r="W25" i="17"/>
  <c r="W33" i="17"/>
  <c r="X88" i="17"/>
  <c r="AJ88" i="17" s="1"/>
  <c r="W139" i="17"/>
  <c r="X26" i="17"/>
  <c r="AJ26" i="17" s="1"/>
  <c r="X94" i="17"/>
  <c r="AJ94" i="17" s="1"/>
  <c r="X72" i="17"/>
  <c r="AJ72" i="17" s="1"/>
  <c r="X67" i="17"/>
  <c r="AJ67" i="17" s="1"/>
  <c r="X126" i="17"/>
  <c r="AJ126" i="17" s="1"/>
  <c r="W138" i="17"/>
  <c r="X147" i="17"/>
  <c r="AJ147" i="17" s="1"/>
  <c r="X99" i="17"/>
  <c r="AJ99" i="17" s="1"/>
  <c r="X107" i="17"/>
  <c r="AJ107" i="17" s="1"/>
  <c r="W47" i="17"/>
  <c r="X46" i="17"/>
  <c r="AJ46" i="17" s="1"/>
  <c r="X142" i="17"/>
  <c r="AJ142" i="17" s="1"/>
  <c r="W51" i="17"/>
  <c r="W69" i="17"/>
  <c r="X49" i="17"/>
  <c r="AJ49" i="17" s="1"/>
  <c r="X125" i="17"/>
  <c r="AJ125" i="17" s="1"/>
  <c r="X76" i="17"/>
  <c r="AJ76" i="17" s="1"/>
  <c r="W97" i="17"/>
  <c r="W155" i="17"/>
  <c r="X113" i="17"/>
  <c r="AJ113" i="17" s="1"/>
  <c r="W141" i="17"/>
  <c r="X20" i="17"/>
  <c r="AJ20" i="17" s="1"/>
  <c r="X156" i="17"/>
  <c r="AJ156" i="17" s="1"/>
  <c r="W39" i="17"/>
  <c r="X22" i="17"/>
  <c r="AJ22" i="17" s="1"/>
  <c r="X137" i="17"/>
  <c r="AJ137" i="17" s="1"/>
  <c r="X109" i="17"/>
  <c r="AJ109" i="17" s="1"/>
  <c r="W152" i="17"/>
  <c r="X159" i="17"/>
  <c r="AJ159" i="17" s="1"/>
  <c r="X151" i="17"/>
  <c r="AJ151" i="17" s="1"/>
  <c r="X146" i="17"/>
  <c r="AJ146" i="17" s="1"/>
  <c r="X119" i="17"/>
  <c r="AJ119" i="17" s="1"/>
  <c r="X30" i="17"/>
  <c r="AJ30" i="17" s="1"/>
  <c r="W111" i="17"/>
  <c r="W127" i="17"/>
  <c r="W17" i="17"/>
  <c r="X116" i="17"/>
  <c r="AJ116" i="17" s="1"/>
  <c r="X100" i="17"/>
  <c r="AJ100" i="17" s="1"/>
  <c r="X34" i="17"/>
  <c r="AJ34" i="17" s="1"/>
  <c r="X112" i="17"/>
  <c r="AJ112" i="17" s="1"/>
  <c r="X84" i="17"/>
  <c r="AJ84" i="17" s="1"/>
  <c r="W43" i="17"/>
  <c r="X122" i="17"/>
  <c r="AJ122" i="17" s="1"/>
  <c r="X41" i="17"/>
  <c r="AJ41" i="17" s="1"/>
  <c r="X98" i="17"/>
  <c r="AJ98" i="17" s="1"/>
  <c r="X38" i="17"/>
  <c r="AJ38" i="17" s="1"/>
  <c r="X54" i="17"/>
  <c r="AJ54" i="17" s="1"/>
  <c r="X102" i="17"/>
  <c r="AJ102" i="17" s="1"/>
  <c r="X24" i="17"/>
  <c r="AJ24" i="17" s="1"/>
  <c r="X106" i="17"/>
  <c r="AJ106" i="17" s="1"/>
  <c r="X103" i="17"/>
  <c r="AJ103" i="17" s="1"/>
  <c r="X82" i="17"/>
  <c r="AJ82" i="17" s="1"/>
  <c r="X44" i="17"/>
  <c r="AJ44" i="17" s="1"/>
  <c r="X133" i="17"/>
  <c r="AJ133" i="17" s="1"/>
  <c r="W21" i="17"/>
  <c r="W81" i="17"/>
  <c r="X150" i="17"/>
  <c r="AJ150" i="17" s="1"/>
  <c r="W73" i="17"/>
  <c r="AK122" i="17" l="1"/>
  <c r="AK109" i="17"/>
  <c r="AK147" i="17"/>
  <c r="AK42" i="17"/>
  <c r="AK43" i="17"/>
  <c r="AK97" i="17"/>
  <c r="AK33" i="17"/>
  <c r="AK114" i="17"/>
  <c r="AK106" i="17"/>
  <c r="AK20" i="17"/>
  <c r="AK110" i="17"/>
  <c r="AK141" i="17"/>
  <c r="AK51" i="17"/>
  <c r="AK25" i="17"/>
  <c r="AK124" i="17"/>
  <c r="AK95" i="17"/>
  <c r="AK16" i="17"/>
  <c r="AK144" i="17"/>
  <c r="AK48" i="17"/>
  <c r="AK140" i="17"/>
  <c r="AK45" i="17"/>
  <c r="AK31" i="17"/>
  <c r="AK104" i="17"/>
  <c r="AK120" i="17"/>
  <c r="AK64" i="17"/>
  <c r="AK121" i="17"/>
  <c r="W13" i="17"/>
  <c r="W14" i="17" s="1"/>
  <c r="AK29" i="17"/>
  <c r="AK145" i="17"/>
  <c r="AK65" i="17"/>
  <c r="AK86" i="17"/>
  <c r="AK54" i="17"/>
  <c r="AK156" i="17"/>
  <c r="AK46" i="17"/>
  <c r="AK50" i="17"/>
  <c r="AK138" i="17"/>
  <c r="AK19" i="17"/>
  <c r="AK133" i="17"/>
  <c r="AK100" i="17"/>
  <c r="AK151" i="17"/>
  <c r="AK94" i="17"/>
  <c r="AK150" i="17"/>
  <c r="AK44" i="17"/>
  <c r="AK24" i="17"/>
  <c r="AK98" i="17"/>
  <c r="AK84" i="17"/>
  <c r="AK116" i="17"/>
  <c r="AK30" i="17"/>
  <c r="AK159" i="17"/>
  <c r="AK22" i="17"/>
  <c r="AK76" i="17"/>
  <c r="AK107" i="17"/>
  <c r="AK126" i="17"/>
  <c r="AK26" i="17"/>
  <c r="AK61" i="17"/>
  <c r="AK117" i="17"/>
  <c r="AK81" i="17"/>
  <c r="AK17" i="17"/>
  <c r="AK152" i="17"/>
  <c r="AK39" i="17"/>
  <c r="AK139" i="17"/>
  <c r="AK91" i="17"/>
  <c r="AK128" i="17"/>
  <c r="AK70" i="17"/>
  <c r="AK129" i="17"/>
  <c r="AK35" i="17"/>
  <c r="AK78" i="17"/>
  <c r="AK143" i="17"/>
  <c r="AK52" i="17"/>
  <c r="AK58" i="17"/>
  <c r="AK62" i="17"/>
  <c r="AK18" i="17"/>
  <c r="AK118" i="17"/>
  <c r="AK83" i="17"/>
  <c r="AK149" i="17"/>
  <c r="AJ15" i="17"/>
  <c r="X13" i="17"/>
  <c r="X14" i="17"/>
  <c r="AK131" i="17"/>
  <c r="AK93" i="17"/>
  <c r="AK85" i="17"/>
  <c r="AK148" i="17"/>
  <c r="AK105" i="17"/>
  <c r="AK103" i="17"/>
  <c r="AK146" i="17"/>
  <c r="AK72" i="17"/>
  <c r="AK28" i="17"/>
  <c r="AK111" i="17"/>
  <c r="AK69" i="17"/>
  <c r="AK74" i="17"/>
  <c r="AK38" i="17"/>
  <c r="AK137" i="17"/>
  <c r="AK56" i="17"/>
  <c r="AK82" i="17"/>
  <c r="AK102" i="17"/>
  <c r="AK41" i="17"/>
  <c r="AK112" i="17"/>
  <c r="AK119" i="17"/>
  <c r="AK113" i="17"/>
  <c r="AK125" i="17"/>
  <c r="AK142" i="17"/>
  <c r="AK99" i="17"/>
  <c r="AK67" i="17"/>
  <c r="AK40" i="17"/>
  <c r="AK80" i="17"/>
  <c r="AK154" i="17"/>
  <c r="AK21" i="17"/>
  <c r="AK127" i="17"/>
  <c r="AK155" i="17"/>
  <c r="AK66" i="17"/>
  <c r="AK53" i="17"/>
  <c r="AK87" i="17"/>
  <c r="AK135" i="17"/>
  <c r="AK96" i="17"/>
  <c r="AK23" i="17"/>
  <c r="AK37" i="17"/>
  <c r="AK132" i="17"/>
  <c r="AK57" i="17"/>
  <c r="AK153" i="17"/>
  <c r="AK32" i="17"/>
  <c r="AK136" i="17"/>
  <c r="AK63" i="17"/>
  <c r="AK55" i="17"/>
  <c r="AK36" i="17"/>
  <c r="AK123" i="17"/>
  <c r="AK59" i="17"/>
  <c r="AK34" i="17"/>
  <c r="AK49" i="17"/>
  <c r="AK88" i="17"/>
  <c r="AK73" i="17"/>
  <c r="AK47" i="17"/>
  <c r="AK27" i="17"/>
  <c r="AK79" i="17"/>
  <c r="AK75" i="17"/>
  <c r="AK130" i="17"/>
  <c r="AK68" i="17"/>
  <c r="AK160" i="17"/>
  <c r="AK92" i="17"/>
  <c r="AK60" i="17"/>
  <c r="AK108" i="17"/>
  <c r="AK71" i="17"/>
  <c r="AK77" i="17"/>
  <c r="AK89" i="17"/>
  <c r="AK101" i="17"/>
  <c r="AK115" i="17"/>
  <c r="AK90" i="17"/>
  <c r="AK134" i="17"/>
  <c r="AK15" i="17" l="1"/>
  <c r="AJ13" i="17"/>
  <c r="AM8" i="17" s="1"/>
  <c r="AK13" i="17" l="1"/>
  <c r="AL15" i="17" s="1"/>
  <c r="AM15" i="17" l="1"/>
  <c r="AL71" i="17"/>
  <c r="AM71" i="17" s="1"/>
  <c r="AN71" i="17" s="1"/>
  <c r="AL160" i="17"/>
  <c r="AM160" i="17" s="1"/>
  <c r="AN160" i="17" s="1"/>
  <c r="AL115" i="17"/>
  <c r="AM115" i="17" s="1"/>
  <c r="AN115" i="17" s="1"/>
  <c r="AL90" i="17"/>
  <c r="AM90" i="17" s="1"/>
  <c r="AN90" i="17" s="1"/>
  <c r="AL75" i="17"/>
  <c r="AM75" i="17" s="1"/>
  <c r="AN75" i="17" s="1"/>
  <c r="AL96" i="17"/>
  <c r="AM96" i="17" s="1"/>
  <c r="AN96" i="17" s="1"/>
  <c r="AL99" i="17"/>
  <c r="AM99" i="17" s="1"/>
  <c r="AN99" i="17" s="1"/>
  <c r="AL93" i="17"/>
  <c r="AM93" i="17" s="1"/>
  <c r="AN93" i="17" s="1"/>
  <c r="AL58" i="17"/>
  <c r="AM58" i="17" s="1"/>
  <c r="AN58" i="17" s="1"/>
  <c r="AL84" i="17"/>
  <c r="AM84" i="17" s="1"/>
  <c r="AN84" i="17" s="1"/>
  <c r="AL121" i="17"/>
  <c r="AM121" i="17" s="1"/>
  <c r="AN121" i="17" s="1"/>
  <c r="AL20" i="17"/>
  <c r="AM20" i="17" s="1"/>
  <c r="AN20" i="17" s="1"/>
  <c r="AL136" i="17"/>
  <c r="AM136" i="17" s="1"/>
  <c r="AN136" i="17" s="1"/>
  <c r="AL56" i="17"/>
  <c r="AM56" i="17" s="1"/>
  <c r="AN56" i="17" s="1"/>
  <c r="AL118" i="17"/>
  <c r="AM118" i="17" s="1"/>
  <c r="AN118" i="17" s="1"/>
  <c r="AL139" i="17"/>
  <c r="AM139" i="17" s="1"/>
  <c r="AN139" i="17" s="1"/>
  <c r="AL44" i="17"/>
  <c r="AM44" i="17" s="1"/>
  <c r="AN44" i="17" s="1"/>
  <c r="AL64" i="17"/>
  <c r="AM64" i="17" s="1"/>
  <c r="AN64" i="17" s="1"/>
  <c r="AL106" i="17"/>
  <c r="AM106" i="17" s="1"/>
  <c r="AN106" i="17" s="1"/>
  <c r="AL27" i="17"/>
  <c r="AM27" i="17" s="1"/>
  <c r="AN27" i="17" s="1"/>
  <c r="AL63" i="17"/>
  <c r="AM63" i="17" s="1"/>
  <c r="AN63" i="17" s="1"/>
  <c r="AL41" i="17"/>
  <c r="AM41" i="17" s="1"/>
  <c r="AN41" i="17" s="1"/>
  <c r="AL18" i="17"/>
  <c r="AM18" i="17" s="1"/>
  <c r="AN18" i="17" s="1"/>
  <c r="AL117" i="17"/>
  <c r="AM117" i="17" s="1"/>
  <c r="AN117" i="17" s="1"/>
  <c r="AL30" i="17"/>
  <c r="AM30" i="17" s="1"/>
  <c r="AN30" i="17" s="1"/>
  <c r="AL54" i="17"/>
  <c r="AM54" i="17" s="1"/>
  <c r="AN54" i="17" s="1"/>
  <c r="AL95" i="17"/>
  <c r="AM95" i="17" s="1"/>
  <c r="AN95" i="17" s="1"/>
  <c r="AL42" i="17"/>
  <c r="AM42" i="17" s="1"/>
  <c r="AN42" i="17" s="1"/>
  <c r="AL53" i="17"/>
  <c r="AM53" i="17" s="1"/>
  <c r="AN53" i="17" s="1"/>
  <c r="AL142" i="17"/>
  <c r="AM142" i="17" s="1"/>
  <c r="AN142" i="17" s="1"/>
  <c r="AL82" i="17"/>
  <c r="AM82" i="17" s="1"/>
  <c r="AN82" i="17" s="1"/>
  <c r="AL28" i="17"/>
  <c r="AM28" i="17" s="1"/>
  <c r="AN28" i="17" s="1"/>
  <c r="AL81" i="17"/>
  <c r="AM81" i="17" s="1"/>
  <c r="AN81" i="17" s="1"/>
  <c r="AL108" i="17"/>
  <c r="AM108" i="17" s="1"/>
  <c r="AN108" i="17" s="1"/>
  <c r="AL79" i="17"/>
  <c r="AM79" i="17" s="1"/>
  <c r="AN79" i="17" s="1"/>
  <c r="AL89" i="17"/>
  <c r="AM89" i="17" s="1"/>
  <c r="AN89" i="17" s="1"/>
  <c r="AL101" i="17"/>
  <c r="AM101" i="17" s="1"/>
  <c r="AN101" i="17" s="1"/>
  <c r="AL34" i="17"/>
  <c r="AM34" i="17" s="1"/>
  <c r="AN34" i="17" s="1"/>
  <c r="AL87" i="17"/>
  <c r="AM87" i="17" s="1"/>
  <c r="AN87" i="17" s="1"/>
  <c r="AL119" i="17"/>
  <c r="AM119" i="17" s="1"/>
  <c r="AN119" i="17" s="1"/>
  <c r="AL35" i="17"/>
  <c r="AM35" i="17" s="1"/>
  <c r="AN35" i="17" s="1"/>
  <c r="AL46" i="17"/>
  <c r="AM46" i="17" s="1"/>
  <c r="AN46" i="17" s="1"/>
  <c r="AL31" i="17"/>
  <c r="AM31" i="17" s="1"/>
  <c r="AN31" i="17" s="1"/>
  <c r="AL109" i="17"/>
  <c r="AM109" i="17" s="1"/>
  <c r="AN109" i="17" s="1"/>
  <c r="AL37" i="17"/>
  <c r="AM37" i="17" s="1"/>
  <c r="AN37" i="17" s="1"/>
  <c r="AL146" i="17"/>
  <c r="AM146" i="17" s="1"/>
  <c r="AN146" i="17" s="1"/>
  <c r="AL78" i="17"/>
  <c r="AM78" i="17" s="1"/>
  <c r="AN78" i="17" s="1"/>
  <c r="AL152" i="17"/>
  <c r="AM152" i="17" s="1"/>
  <c r="AN152" i="17" s="1"/>
  <c r="AL94" i="17"/>
  <c r="AM94" i="17" s="1"/>
  <c r="AN94" i="17" s="1"/>
  <c r="AL120" i="17"/>
  <c r="AM120" i="17" s="1"/>
  <c r="AN120" i="17" s="1"/>
  <c r="AL33" i="17"/>
  <c r="AM33" i="17" s="1"/>
  <c r="AN33" i="17" s="1"/>
  <c r="AL73" i="17"/>
  <c r="AM73" i="17" s="1"/>
  <c r="AN73" i="17" s="1"/>
  <c r="AL32" i="17"/>
  <c r="AM32" i="17" s="1"/>
  <c r="AN32" i="17" s="1"/>
  <c r="AL137" i="17"/>
  <c r="AM137" i="17" s="1"/>
  <c r="AN137" i="17" s="1"/>
  <c r="AL62" i="17"/>
  <c r="AM62" i="17" s="1"/>
  <c r="AN62" i="17" s="1"/>
  <c r="AL26" i="17"/>
  <c r="AM26" i="17" s="1"/>
  <c r="AN26" i="17" s="1"/>
  <c r="AL24" i="17"/>
  <c r="AM24" i="17" s="1"/>
  <c r="AN24" i="17" s="1"/>
  <c r="AL86" i="17"/>
  <c r="AM86" i="17" s="1"/>
  <c r="AN86" i="17" s="1"/>
  <c r="AL25" i="17"/>
  <c r="AM25" i="17" s="1"/>
  <c r="AN25" i="17" s="1"/>
  <c r="AL153" i="17"/>
  <c r="AM153" i="17" s="1"/>
  <c r="AN153" i="17" s="1"/>
  <c r="AL66" i="17"/>
  <c r="AM66" i="17" s="1"/>
  <c r="AN66" i="17" s="1"/>
  <c r="AL113" i="17"/>
  <c r="AM113" i="17" s="1"/>
  <c r="AN113" i="17" s="1"/>
  <c r="AL38" i="17"/>
  <c r="AM38" i="17" s="1"/>
  <c r="AN38" i="17" s="1"/>
  <c r="AL105" i="17"/>
  <c r="AM105" i="17" s="1"/>
  <c r="AN105" i="17" s="1"/>
  <c r="AL61" i="17"/>
  <c r="AM61" i="17" s="1"/>
  <c r="AN61" i="17" s="1"/>
  <c r="AL100" i="17"/>
  <c r="AM100" i="17" s="1"/>
  <c r="AN100" i="17" s="1"/>
  <c r="AL104" i="17"/>
  <c r="AM104" i="17" s="1"/>
  <c r="AN104" i="17" s="1"/>
  <c r="AL110" i="17"/>
  <c r="AM110" i="17" s="1"/>
  <c r="AN110" i="17" s="1"/>
  <c r="AL107" i="17"/>
  <c r="AM107" i="17" s="1"/>
  <c r="AN107" i="17" s="1"/>
  <c r="AL114" i="17"/>
  <c r="AM114" i="17" s="1"/>
  <c r="AN114" i="17" s="1"/>
  <c r="AL155" i="17"/>
  <c r="AM155" i="17" s="1"/>
  <c r="AN155" i="17" s="1"/>
  <c r="AL74" i="17"/>
  <c r="AM74" i="17" s="1"/>
  <c r="AN74" i="17" s="1"/>
  <c r="AL52" i="17"/>
  <c r="AM52" i="17" s="1"/>
  <c r="AN52" i="17" s="1"/>
  <c r="AL133" i="17"/>
  <c r="AM133" i="17" s="1"/>
  <c r="AN133" i="17" s="1"/>
  <c r="AL43" i="17"/>
  <c r="AM43" i="17" s="1"/>
  <c r="AN43" i="17" s="1"/>
  <c r="AL69" i="17"/>
  <c r="AM69" i="17" s="1"/>
  <c r="AN69" i="17" s="1"/>
  <c r="AL116" i="17"/>
  <c r="AM116" i="17" s="1"/>
  <c r="AN116" i="17" s="1"/>
  <c r="AL124" i="17"/>
  <c r="AM124" i="17" s="1"/>
  <c r="AN124" i="17" s="1"/>
  <c r="AL98" i="17"/>
  <c r="AM98" i="17" s="1"/>
  <c r="AN98" i="17" s="1"/>
  <c r="AL51" i="17"/>
  <c r="AM51" i="17" s="1"/>
  <c r="AN51" i="17" s="1"/>
  <c r="AL60" i="17"/>
  <c r="AM60" i="17" s="1"/>
  <c r="AN60" i="17" s="1"/>
  <c r="AL88" i="17"/>
  <c r="AM88" i="17" s="1"/>
  <c r="AN88" i="17" s="1"/>
  <c r="AL47" i="17"/>
  <c r="AM47" i="17" s="1"/>
  <c r="AN47" i="17" s="1"/>
  <c r="AL130" i="17"/>
  <c r="AM130" i="17" s="1"/>
  <c r="AN130" i="17" s="1"/>
  <c r="AL57" i="17"/>
  <c r="AM57" i="17" s="1"/>
  <c r="AN57" i="17" s="1"/>
  <c r="AL127" i="17"/>
  <c r="AM127" i="17" s="1"/>
  <c r="AN127" i="17" s="1"/>
  <c r="AL111" i="17"/>
  <c r="AM111" i="17" s="1"/>
  <c r="AN111" i="17" s="1"/>
  <c r="AL70" i="17"/>
  <c r="AM70" i="17" s="1"/>
  <c r="AN70" i="17" s="1"/>
  <c r="AL156" i="17"/>
  <c r="AM156" i="17" s="1"/>
  <c r="AN156" i="17" s="1"/>
  <c r="AL144" i="17"/>
  <c r="AM144" i="17" s="1"/>
  <c r="AN144" i="17" s="1"/>
  <c r="AL36" i="17"/>
  <c r="AM36" i="17" s="1"/>
  <c r="AN36" i="17" s="1"/>
  <c r="AL21" i="17"/>
  <c r="AM21" i="17" s="1"/>
  <c r="AN21" i="17" s="1"/>
  <c r="AL131" i="17"/>
  <c r="AM131" i="17" s="1"/>
  <c r="AN131" i="17" s="1"/>
  <c r="AL129" i="17"/>
  <c r="AM129" i="17" s="1"/>
  <c r="AN129" i="17" s="1"/>
  <c r="AL126" i="17"/>
  <c r="AM126" i="17" s="1"/>
  <c r="AN126" i="17" s="1"/>
  <c r="AL19" i="17"/>
  <c r="AM19" i="17" s="1"/>
  <c r="AN19" i="17" s="1"/>
  <c r="AL45" i="17"/>
  <c r="AM45" i="17" s="1"/>
  <c r="AN45" i="17" s="1"/>
  <c r="AL122" i="17"/>
  <c r="AM122" i="17" s="1"/>
  <c r="AN122" i="17" s="1"/>
  <c r="AL49" i="17"/>
  <c r="AM49" i="17" s="1"/>
  <c r="AN49" i="17" s="1"/>
  <c r="AL40" i="17"/>
  <c r="AM40" i="17" s="1"/>
  <c r="AN40" i="17" s="1"/>
  <c r="AL103" i="17"/>
  <c r="AM103" i="17" s="1"/>
  <c r="AN103" i="17" s="1"/>
  <c r="AL143" i="17"/>
  <c r="AM143" i="17" s="1"/>
  <c r="AN143" i="17" s="1"/>
  <c r="AL150" i="17"/>
  <c r="AM150" i="17" s="1"/>
  <c r="AN150" i="17" s="1"/>
  <c r="AL65" i="17"/>
  <c r="AM65" i="17" s="1"/>
  <c r="AN65" i="17" s="1"/>
  <c r="AL23" i="17"/>
  <c r="AM23" i="17" s="1"/>
  <c r="AN23" i="17" s="1"/>
  <c r="AL112" i="17"/>
  <c r="AM112" i="17" s="1"/>
  <c r="AN112" i="17" s="1"/>
  <c r="AL85" i="17"/>
  <c r="AM85" i="17" s="1"/>
  <c r="AN85" i="17" s="1"/>
  <c r="AL76" i="17"/>
  <c r="AM76" i="17" s="1"/>
  <c r="AN76" i="17" s="1"/>
  <c r="AL48" i="17"/>
  <c r="AM48" i="17" s="1"/>
  <c r="AN48" i="17" s="1"/>
  <c r="AL102" i="17"/>
  <c r="AM102" i="17" s="1"/>
  <c r="AN102" i="17" s="1"/>
  <c r="AL91" i="17"/>
  <c r="AM91" i="17" s="1"/>
  <c r="AN91" i="17" s="1"/>
  <c r="AL50" i="17"/>
  <c r="AM50" i="17" s="1"/>
  <c r="AN50" i="17" s="1"/>
  <c r="AL147" i="17"/>
  <c r="AM147" i="17" s="1"/>
  <c r="AN147" i="17" s="1"/>
  <c r="AL145" i="17"/>
  <c r="AM145" i="17" s="1"/>
  <c r="AN145" i="17" s="1"/>
  <c r="AL77" i="17"/>
  <c r="AM77" i="17" s="1"/>
  <c r="AN77" i="17" s="1"/>
  <c r="AL134" i="17"/>
  <c r="AM134" i="17" s="1"/>
  <c r="AN134" i="17" s="1"/>
  <c r="AL123" i="17"/>
  <c r="AM123" i="17" s="1"/>
  <c r="AN123" i="17" s="1"/>
  <c r="AL92" i="17"/>
  <c r="AM92" i="17" s="1"/>
  <c r="AN92" i="17" s="1"/>
  <c r="AL132" i="17"/>
  <c r="AM132" i="17" s="1"/>
  <c r="AN132" i="17" s="1"/>
  <c r="AL154" i="17"/>
  <c r="AM154" i="17" s="1"/>
  <c r="AN154" i="17" s="1"/>
  <c r="AL72" i="17"/>
  <c r="AM72" i="17" s="1"/>
  <c r="AN72" i="17" s="1"/>
  <c r="AL83" i="17"/>
  <c r="AM83" i="17" s="1"/>
  <c r="AN83" i="17" s="1"/>
  <c r="AL39" i="17"/>
  <c r="AM39" i="17" s="1"/>
  <c r="AN39" i="17" s="1"/>
  <c r="AL29" i="17"/>
  <c r="AM29" i="17" s="1"/>
  <c r="AN29" i="17" s="1"/>
  <c r="AL141" i="17"/>
  <c r="AM141" i="17" s="1"/>
  <c r="AN141" i="17" s="1"/>
  <c r="AL55" i="17"/>
  <c r="AM55" i="17" s="1"/>
  <c r="AN55" i="17" s="1"/>
  <c r="AL80" i="17"/>
  <c r="AM80" i="17" s="1"/>
  <c r="AN80" i="17" s="1"/>
  <c r="AL149" i="17"/>
  <c r="AM149" i="17" s="1"/>
  <c r="AN149" i="17" s="1"/>
  <c r="AL128" i="17"/>
  <c r="AM128" i="17" s="1"/>
  <c r="AN128" i="17" s="1"/>
  <c r="AL159" i="17"/>
  <c r="AM159" i="17" s="1"/>
  <c r="AN159" i="17" s="1"/>
  <c r="AL138" i="17"/>
  <c r="AM138" i="17" s="1"/>
  <c r="AN138" i="17" s="1"/>
  <c r="AL16" i="17"/>
  <c r="AM16" i="17" s="1"/>
  <c r="AN16" i="17" s="1"/>
  <c r="AL68" i="17"/>
  <c r="AM68" i="17" s="1"/>
  <c r="AN68" i="17" s="1"/>
  <c r="AL59" i="17"/>
  <c r="AM59" i="17" s="1"/>
  <c r="AN59" i="17" s="1"/>
  <c r="AL125" i="17"/>
  <c r="AM125" i="17" s="1"/>
  <c r="AN125" i="17" s="1"/>
  <c r="AL148" i="17"/>
  <c r="AM148" i="17" s="1"/>
  <c r="AN148" i="17" s="1"/>
  <c r="AL17" i="17"/>
  <c r="AM17" i="17" s="1"/>
  <c r="AN17" i="17" s="1"/>
  <c r="AL22" i="17"/>
  <c r="AM22" i="17" s="1"/>
  <c r="AN22" i="17" s="1"/>
  <c r="AL151" i="17"/>
  <c r="AM151" i="17" s="1"/>
  <c r="AN151" i="17" s="1"/>
  <c r="AL140" i="17"/>
  <c r="AM140" i="17" s="1"/>
  <c r="AN140" i="17" s="1"/>
  <c r="AL97" i="17"/>
  <c r="AM97" i="17" s="1"/>
  <c r="AN97" i="17" s="1"/>
  <c r="AL135" i="17"/>
  <c r="AM135" i="17" s="1"/>
  <c r="AN135" i="17" s="1"/>
  <c r="AL67" i="17"/>
  <c r="AM67" i="17" s="1"/>
  <c r="AN67" i="17" s="1"/>
  <c r="AO159" i="17" l="1"/>
  <c r="AO102" i="17"/>
  <c r="AO129" i="17"/>
  <c r="AO124" i="17"/>
  <c r="AO137" i="17"/>
  <c r="AO34" i="17"/>
  <c r="AO54" i="17"/>
  <c r="AO64" i="17"/>
  <c r="AO56" i="17"/>
  <c r="AO84" i="17"/>
  <c r="AO96" i="17"/>
  <c r="AO160" i="17"/>
  <c r="AO59" i="17"/>
  <c r="AO92" i="17"/>
  <c r="AO122" i="17"/>
  <c r="AO88" i="17"/>
  <c r="AO100" i="17"/>
  <c r="AO120" i="17"/>
  <c r="AO142" i="17"/>
  <c r="AO68" i="17"/>
  <c r="AO72" i="17"/>
  <c r="AO147" i="17"/>
  <c r="AO103" i="17"/>
  <c r="AO131" i="17"/>
  <c r="AO156" i="17"/>
  <c r="AO57" i="17"/>
  <c r="AO60" i="17"/>
  <c r="AO116" i="17"/>
  <c r="AO52" i="17"/>
  <c r="AO107" i="17"/>
  <c r="AO61" i="17"/>
  <c r="AO66" i="17"/>
  <c r="AO24" i="17"/>
  <c r="AO32" i="17"/>
  <c r="AO94" i="17"/>
  <c r="AO37" i="17"/>
  <c r="AO35" i="17"/>
  <c r="AO101" i="17"/>
  <c r="AO81" i="17"/>
  <c r="AO53" i="17"/>
  <c r="AO30" i="17"/>
  <c r="AO63" i="17"/>
  <c r="AO44" i="17"/>
  <c r="AO136" i="17"/>
  <c r="AO58" i="17"/>
  <c r="AO75" i="17"/>
  <c r="AO71" i="17"/>
  <c r="AO135" i="17"/>
  <c r="AO55" i="17"/>
  <c r="AO145" i="17"/>
  <c r="AO143" i="17"/>
  <c r="AO127" i="17"/>
  <c r="AO114" i="17"/>
  <c r="AO113" i="17"/>
  <c r="AO46" i="17"/>
  <c r="AO41" i="17"/>
  <c r="AO17" i="17"/>
  <c r="AO128" i="17"/>
  <c r="AO141" i="17"/>
  <c r="AO123" i="17"/>
  <c r="AO48" i="17"/>
  <c r="AO23" i="17"/>
  <c r="AO45" i="17"/>
  <c r="AO140" i="17"/>
  <c r="AO148" i="17"/>
  <c r="AO16" i="17"/>
  <c r="AO149" i="17"/>
  <c r="AO29" i="17"/>
  <c r="AO154" i="17"/>
  <c r="AO134" i="17"/>
  <c r="AO50" i="17"/>
  <c r="AO76" i="17"/>
  <c r="AO65" i="17"/>
  <c r="AO40" i="17"/>
  <c r="AO19" i="17"/>
  <c r="AO21" i="17"/>
  <c r="AO70" i="17"/>
  <c r="AO130" i="17"/>
  <c r="AO51" i="17"/>
  <c r="AO69" i="17"/>
  <c r="AO74" i="17"/>
  <c r="AO110" i="17"/>
  <c r="AO105" i="17"/>
  <c r="AO153" i="17"/>
  <c r="AO26" i="17"/>
  <c r="AO73" i="17"/>
  <c r="AO152" i="17"/>
  <c r="AO109" i="17"/>
  <c r="AO119" i="17"/>
  <c r="AO89" i="17"/>
  <c r="AO28" i="17"/>
  <c r="AO42" i="17"/>
  <c r="AO117" i="17"/>
  <c r="AO27" i="17"/>
  <c r="AO139" i="17"/>
  <c r="AO20" i="17"/>
  <c r="AO93" i="17"/>
  <c r="AO90" i="17"/>
  <c r="AM13" i="17"/>
  <c r="AN15" i="17"/>
  <c r="AO22" i="17"/>
  <c r="AO83" i="17"/>
  <c r="AO112" i="17"/>
  <c r="AO144" i="17"/>
  <c r="AO133" i="17"/>
  <c r="AO86" i="17"/>
  <c r="AO146" i="17"/>
  <c r="AO108" i="17"/>
  <c r="AO97" i="17"/>
  <c r="AO67" i="17"/>
  <c r="AO151" i="17"/>
  <c r="AO125" i="17"/>
  <c r="AO138" i="17"/>
  <c r="AO80" i="17"/>
  <c r="AO39" i="17"/>
  <c r="AO132" i="17"/>
  <c r="AO77" i="17"/>
  <c r="AO91" i="17"/>
  <c r="AO85" i="17"/>
  <c r="AO150" i="17"/>
  <c r="AO49" i="17"/>
  <c r="AO126" i="17"/>
  <c r="AO36" i="17"/>
  <c r="AO111" i="17"/>
  <c r="AO47" i="17"/>
  <c r="AO98" i="17"/>
  <c r="AO43" i="17"/>
  <c r="AO155" i="17"/>
  <c r="AO104" i="17"/>
  <c r="AO38" i="17"/>
  <c r="AO25" i="17"/>
  <c r="AO62" i="17"/>
  <c r="AO33" i="17"/>
  <c r="AO78" i="17"/>
  <c r="AO31" i="17"/>
  <c r="AO87" i="17"/>
  <c r="AO79" i="17"/>
  <c r="AO82" i="17"/>
  <c r="AO95" i="17"/>
  <c r="AO18" i="17"/>
  <c r="AO106" i="17"/>
  <c r="AO118" i="17"/>
  <c r="AO121" i="17"/>
  <c r="AO99" i="17"/>
  <c r="AO115" i="17"/>
  <c r="AL13" i="17"/>
  <c r="AN13" i="17" l="1"/>
  <c r="AO15" i="17"/>
  <c r="AQ8" i="17" l="1"/>
  <c r="AO13" i="17"/>
  <c r="AP15" i="17" s="1"/>
  <c r="AQ15" i="17" l="1"/>
  <c r="AP82" i="17"/>
  <c r="AQ82" i="17" s="1"/>
  <c r="AR82" i="17" s="1"/>
  <c r="AS82" i="17" s="1"/>
  <c r="AP78" i="17"/>
  <c r="AQ78" i="17" s="1"/>
  <c r="AR78" i="17" s="1"/>
  <c r="AS78" i="17" s="1"/>
  <c r="AP112" i="17"/>
  <c r="AQ112" i="17" s="1"/>
  <c r="AR112" i="17" s="1"/>
  <c r="AS112" i="17" s="1"/>
  <c r="AP46" i="17"/>
  <c r="AQ46" i="17" s="1"/>
  <c r="AR46" i="17" s="1"/>
  <c r="AS46" i="17" s="1"/>
  <c r="AP155" i="17"/>
  <c r="AQ155" i="17" s="1"/>
  <c r="AR155" i="17" s="1"/>
  <c r="AS155" i="17" s="1"/>
  <c r="AP144" i="17"/>
  <c r="AQ144" i="17" s="1"/>
  <c r="AR144" i="17" s="1"/>
  <c r="AS144" i="17" s="1"/>
  <c r="AP109" i="17"/>
  <c r="AQ109" i="17" s="1"/>
  <c r="AR109" i="17" s="1"/>
  <c r="AS109" i="17" s="1"/>
  <c r="AP130" i="17"/>
  <c r="AQ130" i="17" s="1"/>
  <c r="AR130" i="17" s="1"/>
  <c r="AS130" i="17" s="1"/>
  <c r="AP149" i="17"/>
  <c r="AQ149" i="17" s="1"/>
  <c r="AR149" i="17" s="1"/>
  <c r="AS149" i="17" s="1"/>
  <c r="AP44" i="17"/>
  <c r="AQ44" i="17" s="1"/>
  <c r="AR44" i="17" s="1"/>
  <c r="AS44" i="17" s="1"/>
  <c r="AP32" i="17"/>
  <c r="AQ32" i="17" s="1"/>
  <c r="AR32" i="17" s="1"/>
  <c r="AS32" i="17" s="1"/>
  <c r="AP68" i="17"/>
  <c r="AQ68" i="17" s="1"/>
  <c r="AR68" i="17" s="1"/>
  <c r="AS68" i="17" s="1"/>
  <c r="AP124" i="17"/>
  <c r="AQ124" i="17" s="1"/>
  <c r="AR124" i="17" s="1"/>
  <c r="AS124" i="17" s="1"/>
  <c r="AP121" i="17"/>
  <c r="AQ121" i="17" s="1"/>
  <c r="AR121" i="17" s="1"/>
  <c r="AS121" i="17" s="1"/>
  <c r="AP85" i="17"/>
  <c r="AQ85" i="17" s="1"/>
  <c r="AR85" i="17" s="1"/>
  <c r="AS85" i="17" s="1"/>
  <c r="AP117" i="17"/>
  <c r="AQ117" i="17" s="1"/>
  <c r="AR117" i="17" s="1"/>
  <c r="AS117" i="17" s="1"/>
  <c r="AP95" i="17"/>
  <c r="AQ95" i="17" s="1"/>
  <c r="AR95" i="17" s="1"/>
  <c r="AS95" i="17" s="1"/>
  <c r="AP49" i="17"/>
  <c r="AQ49" i="17" s="1"/>
  <c r="AR49" i="17" s="1"/>
  <c r="AS49" i="17" s="1"/>
  <c r="AP119" i="17"/>
  <c r="AQ119" i="17" s="1"/>
  <c r="AR119" i="17" s="1"/>
  <c r="AS119" i="17" s="1"/>
  <c r="AP154" i="17"/>
  <c r="AQ154" i="17" s="1"/>
  <c r="AR154" i="17" s="1"/>
  <c r="AS154" i="17" s="1"/>
  <c r="AP143" i="17"/>
  <c r="AQ143" i="17" s="1"/>
  <c r="AR143" i="17" s="1"/>
  <c r="AS143" i="17" s="1"/>
  <c r="AP52" i="17"/>
  <c r="AQ52" i="17" s="1"/>
  <c r="AR52" i="17" s="1"/>
  <c r="AS52" i="17" s="1"/>
  <c r="AP103" i="17"/>
  <c r="AQ103" i="17" s="1"/>
  <c r="AR103" i="17" s="1"/>
  <c r="AS103" i="17" s="1"/>
  <c r="AP56" i="17"/>
  <c r="AQ56" i="17" s="1"/>
  <c r="AR56" i="17" s="1"/>
  <c r="AS56" i="17" s="1"/>
  <c r="AP86" i="17"/>
  <c r="AQ86" i="17" s="1"/>
  <c r="AR86" i="17" s="1"/>
  <c r="AS86" i="17" s="1"/>
  <c r="AP27" i="17"/>
  <c r="AQ27" i="17" s="1"/>
  <c r="AR27" i="17" s="1"/>
  <c r="AS27" i="17" s="1"/>
  <c r="AP70" i="17"/>
  <c r="AQ70" i="17" s="1"/>
  <c r="AR70" i="17" s="1"/>
  <c r="AS70" i="17" s="1"/>
  <c r="AP41" i="17"/>
  <c r="AQ41" i="17" s="1"/>
  <c r="AR41" i="17" s="1"/>
  <c r="AS41" i="17" s="1"/>
  <c r="AP147" i="17"/>
  <c r="AQ147" i="17" s="1"/>
  <c r="AR147" i="17" s="1"/>
  <c r="AS147" i="17" s="1"/>
  <c r="AP102" i="17"/>
  <c r="AQ102" i="17" s="1"/>
  <c r="AR102" i="17" s="1"/>
  <c r="AS102" i="17" s="1"/>
  <c r="AP77" i="17"/>
  <c r="AQ77" i="17" s="1"/>
  <c r="AR77" i="17" s="1"/>
  <c r="AS77" i="17" s="1"/>
  <c r="AP51" i="17"/>
  <c r="AQ51" i="17" s="1"/>
  <c r="AR51" i="17" s="1"/>
  <c r="AS51" i="17" s="1"/>
  <c r="AP17" i="17"/>
  <c r="AQ17" i="17" s="1"/>
  <c r="AR17" i="17" s="1"/>
  <c r="AS17" i="17" s="1"/>
  <c r="AP71" i="17"/>
  <c r="AQ71" i="17" s="1"/>
  <c r="AR71" i="17" s="1"/>
  <c r="AS71" i="17" s="1"/>
  <c r="AP81" i="17"/>
  <c r="AQ81" i="17" s="1"/>
  <c r="AR81" i="17" s="1"/>
  <c r="AS81" i="17" s="1"/>
  <c r="AP96" i="17"/>
  <c r="AQ96" i="17" s="1"/>
  <c r="AR96" i="17" s="1"/>
  <c r="AS96" i="17" s="1"/>
  <c r="AP120" i="17"/>
  <c r="AQ120" i="17" s="1"/>
  <c r="AR120" i="17" s="1"/>
  <c r="AS120" i="17" s="1"/>
  <c r="AP150" i="17"/>
  <c r="AQ150" i="17" s="1"/>
  <c r="AR150" i="17" s="1"/>
  <c r="AS150" i="17" s="1"/>
  <c r="AP58" i="17"/>
  <c r="AQ58" i="17" s="1"/>
  <c r="AR58" i="17" s="1"/>
  <c r="AS58" i="17" s="1"/>
  <c r="AP72" i="17"/>
  <c r="AQ72" i="17" s="1"/>
  <c r="AR72" i="17" s="1"/>
  <c r="AS72" i="17" s="1"/>
  <c r="AP42" i="17"/>
  <c r="AQ42" i="17" s="1"/>
  <c r="AR42" i="17" s="1"/>
  <c r="AS42" i="17" s="1"/>
  <c r="AP88" i="17"/>
  <c r="AQ88" i="17" s="1"/>
  <c r="AR88" i="17" s="1"/>
  <c r="AS88" i="17" s="1"/>
  <c r="AP79" i="17"/>
  <c r="AQ79" i="17" s="1"/>
  <c r="AR79" i="17" s="1"/>
  <c r="AS79" i="17" s="1"/>
  <c r="AP24" i="17"/>
  <c r="AQ24" i="17" s="1"/>
  <c r="AR24" i="17" s="1"/>
  <c r="AS24" i="17" s="1"/>
  <c r="AP98" i="17"/>
  <c r="AQ98" i="17" s="1"/>
  <c r="AR98" i="17" s="1"/>
  <c r="AS98" i="17" s="1"/>
  <c r="AP126" i="17"/>
  <c r="AQ126" i="17" s="1"/>
  <c r="AR126" i="17" s="1"/>
  <c r="AS126" i="17" s="1"/>
  <c r="AP28" i="17"/>
  <c r="AQ28" i="17" s="1"/>
  <c r="AR28" i="17" s="1"/>
  <c r="AS28" i="17" s="1"/>
  <c r="AP99" i="17"/>
  <c r="AQ99" i="17" s="1"/>
  <c r="AR99" i="17" s="1"/>
  <c r="AS99" i="17" s="1"/>
  <c r="AP132" i="17"/>
  <c r="AQ132" i="17" s="1"/>
  <c r="AR132" i="17" s="1"/>
  <c r="AS132" i="17" s="1"/>
  <c r="AP20" i="17"/>
  <c r="AQ20" i="17" s="1"/>
  <c r="AR20" i="17" s="1"/>
  <c r="AS20" i="17" s="1"/>
  <c r="AP152" i="17"/>
  <c r="AQ152" i="17" s="1"/>
  <c r="AR152" i="17" s="1"/>
  <c r="AS152" i="17" s="1"/>
  <c r="AP19" i="17"/>
  <c r="AQ19" i="17" s="1"/>
  <c r="AR19" i="17" s="1"/>
  <c r="AS19" i="17" s="1"/>
  <c r="AP45" i="17"/>
  <c r="AQ45" i="17" s="1"/>
  <c r="AR45" i="17" s="1"/>
  <c r="AS45" i="17" s="1"/>
  <c r="AP53" i="17"/>
  <c r="AQ53" i="17" s="1"/>
  <c r="AR53" i="17" s="1"/>
  <c r="AS53" i="17" s="1"/>
  <c r="AP66" i="17"/>
  <c r="AQ66" i="17" s="1"/>
  <c r="AR66" i="17" s="1"/>
  <c r="AS66" i="17" s="1"/>
  <c r="AP129" i="17"/>
  <c r="AQ129" i="17" s="1"/>
  <c r="AR129" i="17" s="1"/>
  <c r="AS129" i="17" s="1"/>
  <c r="AP31" i="17"/>
  <c r="AQ31" i="17" s="1"/>
  <c r="AR31" i="17" s="1"/>
  <c r="AS31" i="17" s="1"/>
  <c r="AP138" i="17"/>
  <c r="AQ138" i="17" s="1"/>
  <c r="AR138" i="17" s="1"/>
  <c r="AS138" i="17" s="1"/>
  <c r="AP26" i="17"/>
  <c r="AQ26" i="17" s="1"/>
  <c r="AR26" i="17" s="1"/>
  <c r="AS26" i="17" s="1"/>
  <c r="AP25" i="17"/>
  <c r="AQ25" i="17" s="1"/>
  <c r="AR25" i="17" s="1"/>
  <c r="AS25" i="17" s="1"/>
  <c r="AP105" i="17"/>
  <c r="AQ105" i="17" s="1"/>
  <c r="AR105" i="17" s="1"/>
  <c r="AS105" i="17" s="1"/>
  <c r="AP29" i="17"/>
  <c r="AQ29" i="17" s="1"/>
  <c r="AR29" i="17" s="1"/>
  <c r="AS29" i="17" s="1"/>
  <c r="AP60" i="17"/>
  <c r="AQ60" i="17" s="1"/>
  <c r="AR60" i="17" s="1"/>
  <c r="AS60" i="17" s="1"/>
  <c r="AP64" i="17"/>
  <c r="AQ64" i="17" s="1"/>
  <c r="AR64" i="17" s="1"/>
  <c r="AS64" i="17" s="1"/>
  <c r="AP16" i="17"/>
  <c r="AQ16" i="17" s="1"/>
  <c r="AR16" i="17" s="1"/>
  <c r="AS16" i="17" s="1"/>
  <c r="AP114" i="17"/>
  <c r="AQ114" i="17" s="1"/>
  <c r="AR114" i="17" s="1"/>
  <c r="AS114" i="17" s="1"/>
  <c r="AP125" i="17"/>
  <c r="AQ125" i="17" s="1"/>
  <c r="AR125" i="17" s="1"/>
  <c r="AS125" i="17" s="1"/>
  <c r="AP91" i="17"/>
  <c r="AQ91" i="17" s="1"/>
  <c r="AR91" i="17" s="1"/>
  <c r="AS91" i="17" s="1"/>
  <c r="AP134" i="17"/>
  <c r="AQ134" i="17" s="1"/>
  <c r="AR134" i="17" s="1"/>
  <c r="AS134" i="17" s="1"/>
  <c r="AP18" i="17"/>
  <c r="AQ18" i="17" s="1"/>
  <c r="AR18" i="17" s="1"/>
  <c r="AS18" i="17" s="1"/>
  <c r="AP39" i="17"/>
  <c r="AQ39" i="17" s="1"/>
  <c r="AR39" i="17" s="1"/>
  <c r="AS39" i="17" s="1"/>
  <c r="AP139" i="17"/>
  <c r="AQ139" i="17" s="1"/>
  <c r="AR139" i="17" s="1"/>
  <c r="AS139" i="17" s="1"/>
  <c r="AP153" i="17"/>
  <c r="AQ153" i="17" s="1"/>
  <c r="AR153" i="17" s="1"/>
  <c r="AS153" i="17" s="1"/>
  <c r="AP40" i="17"/>
  <c r="AQ40" i="17" s="1"/>
  <c r="AR40" i="17" s="1"/>
  <c r="AS40" i="17" s="1"/>
  <c r="AP141" i="17"/>
  <c r="AQ141" i="17" s="1"/>
  <c r="AR141" i="17" s="1"/>
  <c r="AS141" i="17" s="1"/>
  <c r="AP37" i="17"/>
  <c r="AQ37" i="17" s="1"/>
  <c r="AR37" i="17" s="1"/>
  <c r="AS37" i="17" s="1"/>
  <c r="AP107" i="17"/>
  <c r="AQ107" i="17" s="1"/>
  <c r="AR107" i="17" s="1"/>
  <c r="AS107" i="17" s="1"/>
  <c r="AP122" i="17"/>
  <c r="AQ122" i="17" s="1"/>
  <c r="AR122" i="17" s="1"/>
  <c r="AS122" i="17" s="1"/>
  <c r="AP38" i="17"/>
  <c r="AQ38" i="17" s="1"/>
  <c r="AR38" i="17" s="1"/>
  <c r="AS38" i="17" s="1"/>
  <c r="AP43" i="17"/>
  <c r="AQ43" i="17" s="1"/>
  <c r="AR43" i="17" s="1"/>
  <c r="AS43" i="17" s="1"/>
  <c r="AP133" i="17"/>
  <c r="AQ133" i="17" s="1"/>
  <c r="AR133" i="17" s="1"/>
  <c r="AS133" i="17" s="1"/>
  <c r="AP65" i="17"/>
  <c r="AQ65" i="17" s="1"/>
  <c r="AR65" i="17" s="1"/>
  <c r="AS65" i="17" s="1"/>
  <c r="AP104" i="17"/>
  <c r="AQ104" i="17" s="1"/>
  <c r="AR104" i="17" s="1"/>
  <c r="AS104" i="17" s="1"/>
  <c r="AP151" i="17"/>
  <c r="AQ151" i="17" s="1"/>
  <c r="AR151" i="17" s="1"/>
  <c r="AS151" i="17" s="1"/>
  <c r="AP74" i="17"/>
  <c r="AQ74" i="17" s="1"/>
  <c r="AR74" i="17" s="1"/>
  <c r="AS74" i="17" s="1"/>
  <c r="AP123" i="17"/>
  <c r="AQ123" i="17" s="1"/>
  <c r="AR123" i="17" s="1"/>
  <c r="AS123" i="17" s="1"/>
  <c r="AP136" i="17"/>
  <c r="AQ136" i="17" s="1"/>
  <c r="AR136" i="17" s="1"/>
  <c r="AS136" i="17" s="1"/>
  <c r="AP156" i="17"/>
  <c r="AQ156" i="17" s="1"/>
  <c r="AR156" i="17" s="1"/>
  <c r="AS156" i="17" s="1"/>
  <c r="AP100" i="17"/>
  <c r="AQ100" i="17" s="1"/>
  <c r="AR100" i="17" s="1"/>
  <c r="AS100" i="17" s="1"/>
  <c r="AP54" i="17"/>
  <c r="AQ54" i="17" s="1"/>
  <c r="AR54" i="17" s="1"/>
  <c r="AS54" i="17" s="1"/>
  <c r="AP90" i="17"/>
  <c r="AQ90" i="17" s="1"/>
  <c r="AR90" i="17" s="1"/>
  <c r="AS90" i="17" s="1"/>
  <c r="AP73" i="17"/>
  <c r="AQ73" i="17" s="1"/>
  <c r="AR73" i="17" s="1"/>
  <c r="AS73" i="17" s="1"/>
  <c r="AP140" i="17"/>
  <c r="AQ140" i="17" s="1"/>
  <c r="AR140" i="17" s="1"/>
  <c r="AS140" i="17" s="1"/>
  <c r="AP101" i="17"/>
  <c r="AQ101" i="17" s="1"/>
  <c r="AR101" i="17" s="1"/>
  <c r="AS101" i="17" s="1"/>
  <c r="AP92" i="17"/>
  <c r="AQ92" i="17" s="1"/>
  <c r="AR92" i="17" s="1"/>
  <c r="AS92" i="17" s="1"/>
  <c r="AP118" i="17"/>
  <c r="AQ118" i="17" s="1"/>
  <c r="AR118" i="17" s="1"/>
  <c r="AS118" i="17" s="1"/>
  <c r="AP47" i="17"/>
  <c r="AQ47" i="17" s="1"/>
  <c r="AR47" i="17" s="1"/>
  <c r="AS47" i="17" s="1"/>
  <c r="AP48" i="17"/>
  <c r="AQ48" i="17" s="1"/>
  <c r="AR48" i="17" s="1"/>
  <c r="AS48" i="17" s="1"/>
  <c r="AP145" i="17"/>
  <c r="AQ145" i="17" s="1"/>
  <c r="AR145" i="17" s="1"/>
  <c r="AS145" i="17" s="1"/>
  <c r="AP63" i="17"/>
  <c r="AQ63" i="17" s="1"/>
  <c r="AR63" i="17" s="1"/>
  <c r="AS63" i="17" s="1"/>
  <c r="AP61" i="17"/>
  <c r="AQ61" i="17" s="1"/>
  <c r="AR61" i="17" s="1"/>
  <c r="AS61" i="17" s="1"/>
  <c r="AP137" i="17"/>
  <c r="AQ137" i="17" s="1"/>
  <c r="AR137" i="17" s="1"/>
  <c r="AS137" i="17" s="1"/>
  <c r="AP93" i="17"/>
  <c r="AQ93" i="17" s="1"/>
  <c r="AR93" i="17" s="1"/>
  <c r="AS93" i="17" s="1"/>
  <c r="AP23" i="17"/>
  <c r="AQ23" i="17" s="1"/>
  <c r="AR23" i="17" s="1"/>
  <c r="AS23" i="17" s="1"/>
  <c r="AP84" i="17"/>
  <c r="AQ84" i="17" s="1"/>
  <c r="AR84" i="17" s="1"/>
  <c r="AS84" i="17" s="1"/>
  <c r="AP87" i="17"/>
  <c r="AQ87" i="17" s="1"/>
  <c r="AR87" i="17" s="1"/>
  <c r="AS87" i="17" s="1"/>
  <c r="AP128" i="17"/>
  <c r="AQ128" i="17" s="1"/>
  <c r="AR128" i="17" s="1"/>
  <c r="AS128" i="17" s="1"/>
  <c r="AP55" i="17"/>
  <c r="AQ55" i="17" s="1"/>
  <c r="AR55" i="17" s="1"/>
  <c r="AS55" i="17" s="1"/>
  <c r="AP142" i="17"/>
  <c r="AQ142" i="17" s="1"/>
  <c r="AR142" i="17" s="1"/>
  <c r="AS142" i="17" s="1"/>
  <c r="AP83" i="17"/>
  <c r="AQ83" i="17" s="1"/>
  <c r="AR83" i="17" s="1"/>
  <c r="AS83" i="17" s="1"/>
  <c r="AP159" i="17"/>
  <c r="AQ159" i="17" s="1"/>
  <c r="AR159" i="17" s="1"/>
  <c r="AS159" i="17" s="1"/>
  <c r="AP75" i="17"/>
  <c r="AQ75" i="17" s="1"/>
  <c r="AR75" i="17" s="1"/>
  <c r="AS75" i="17" s="1"/>
  <c r="AP115" i="17"/>
  <c r="AQ115" i="17" s="1"/>
  <c r="AR115" i="17" s="1"/>
  <c r="AS115" i="17" s="1"/>
  <c r="AP97" i="17"/>
  <c r="AQ97" i="17" s="1"/>
  <c r="AR97" i="17" s="1"/>
  <c r="AS97" i="17" s="1"/>
  <c r="AP148" i="17"/>
  <c r="AQ148" i="17" s="1"/>
  <c r="AR148" i="17" s="1"/>
  <c r="AS148" i="17" s="1"/>
  <c r="AP62" i="17"/>
  <c r="AQ62" i="17" s="1"/>
  <c r="AR62" i="17" s="1"/>
  <c r="AS62" i="17" s="1"/>
  <c r="AP146" i="17"/>
  <c r="AQ146" i="17" s="1"/>
  <c r="AR146" i="17" s="1"/>
  <c r="AS146" i="17" s="1"/>
  <c r="AP89" i="17"/>
  <c r="AQ89" i="17" s="1"/>
  <c r="AR89" i="17" s="1"/>
  <c r="AS89" i="17" s="1"/>
  <c r="AP69" i="17"/>
  <c r="AQ69" i="17" s="1"/>
  <c r="AR69" i="17" s="1"/>
  <c r="AS69" i="17" s="1"/>
  <c r="AP76" i="17"/>
  <c r="AQ76" i="17" s="1"/>
  <c r="AR76" i="17" s="1"/>
  <c r="AS76" i="17" s="1"/>
  <c r="AP135" i="17"/>
  <c r="AQ135" i="17" s="1"/>
  <c r="AR135" i="17" s="1"/>
  <c r="AS135" i="17" s="1"/>
  <c r="AP94" i="17"/>
  <c r="AQ94" i="17" s="1"/>
  <c r="AR94" i="17" s="1"/>
  <c r="AS94" i="17" s="1"/>
  <c r="AP116" i="17"/>
  <c r="AQ116" i="17" s="1"/>
  <c r="AR116" i="17" s="1"/>
  <c r="AS116" i="17" s="1"/>
  <c r="AP160" i="17"/>
  <c r="AQ160" i="17" s="1"/>
  <c r="AR160" i="17" s="1"/>
  <c r="AS160" i="17" s="1"/>
  <c r="AP67" i="17"/>
  <c r="AQ67" i="17" s="1"/>
  <c r="AR67" i="17" s="1"/>
  <c r="AS67" i="17" s="1"/>
  <c r="AP36" i="17"/>
  <c r="AQ36" i="17" s="1"/>
  <c r="AR36" i="17" s="1"/>
  <c r="AS36" i="17" s="1"/>
  <c r="AP22" i="17"/>
  <c r="AQ22" i="17" s="1"/>
  <c r="AR22" i="17" s="1"/>
  <c r="AS22" i="17" s="1"/>
  <c r="AP106" i="17"/>
  <c r="AQ106" i="17" s="1"/>
  <c r="AR106" i="17" s="1"/>
  <c r="AS106" i="17" s="1"/>
  <c r="AP111" i="17"/>
  <c r="AQ111" i="17" s="1"/>
  <c r="AR111" i="17" s="1"/>
  <c r="AS111" i="17" s="1"/>
  <c r="AP108" i="17"/>
  <c r="AQ108" i="17" s="1"/>
  <c r="AR108" i="17" s="1"/>
  <c r="AS108" i="17" s="1"/>
  <c r="AP21" i="17"/>
  <c r="AQ21" i="17" s="1"/>
  <c r="AR21" i="17" s="1"/>
  <c r="AS21" i="17" s="1"/>
  <c r="AP127" i="17"/>
  <c r="AQ127" i="17" s="1"/>
  <c r="AR127" i="17" s="1"/>
  <c r="AS127" i="17" s="1"/>
  <c r="AP35" i="17"/>
  <c r="AQ35" i="17" s="1"/>
  <c r="AR35" i="17" s="1"/>
  <c r="AS35" i="17" s="1"/>
  <c r="AP131" i="17"/>
  <c r="AQ131" i="17" s="1"/>
  <c r="AR131" i="17" s="1"/>
  <c r="AS131" i="17" s="1"/>
  <c r="AP59" i="17"/>
  <c r="AQ59" i="17" s="1"/>
  <c r="AR59" i="17" s="1"/>
  <c r="AS59" i="17" s="1"/>
  <c r="AP33" i="17"/>
  <c r="AQ33" i="17" s="1"/>
  <c r="AR33" i="17" s="1"/>
  <c r="AS33" i="17" s="1"/>
  <c r="AP110" i="17"/>
  <c r="AQ110" i="17" s="1"/>
  <c r="AR110" i="17" s="1"/>
  <c r="AS110" i="17" s="1"/>
  <c r="AP57" i="17"/>
  <c r="AQ57" i="17" s="1"/>
  <c r="AR57" i="17" s="1"/>
  <c r="AS57" i="17" s="1"/>
  <c r="AP80" i="17"/>
  <c r="AQ80" i="17" s="1"/>
  <c r="AR80" i="17" s="1"/>
  <c r="AS80" i="17" s="1"/>
  <c r="AP30" i="17"/>
  <c r="AQ30" i="17" s="1"/>
  <c r="AR30" i="17" s="1"/>
  <c r="AS30" i="17" s="1"/>
  <c r="AP113" i="17"/>
  <c r="AQ113" i="17" s="1"/>
  <c r="AR113" i="17" s="1"/>
  <c r="AS113" i="17" s="1"/>
  <c r="AP50" i="17"/>
  <c r="AQ50" i="17" s="1"/>
  <c r="AR50" i="17" s="1"/>
  <c r="AS50" i="17" s="1"/>
  <c r="AP34" i="17"/>
  <c r="AQ34" i="17" s="1"/>
  <c r="AR34" i="17" s="1"/>
  <c r="AS34" i="17" s="1"/>
  <c r="AQ13" i="17" l="1"/>
  <c r="AR15" i="17"/>
  <c r="AP13" i="17"/>
  <c r="AR13" i="17" l="1"/>
  <c r="AU8" i="17" s="1"/>
  <c r="AS15" i="17"/>
  <c r="AS13" i="17" l="1"/>
  <c r="AT15" i="17" s="1"/>
  <c r="AT50" i="17" l="1"/>
  <c r="AT36" i="17"/>
  <c r="AT83" i="17"/>
  <c r="AT101" i="17"/>
  <c r="AT122" i="17"/>
  <c r="AT29" i="17"/>
  <c r="AT126" i="17"/>
  <c r="AT102" i="17"/>
  <c r="AT121" i="17"/>
  <c r="AT113" i="17"/>
  <c r="AT67" i="17"/>
  <c r="AT142" i="17"/>
  <c r="AT140" i="17"/>
  <c r="AT107" i="17"/>
  <c r="AT105" i="17"/>
  <c r="AT98" i="17"/>
  <c r="AT147" i="17"/>
  <c r="AT124" i="17"/>
  <c r="AT30" i="17"/>
  <c r="AT160" i="17"/>
  <c r="AT55" i="17"/>
  <c r="AT73" i="17"/>
  <c r="AT37" i="17"/>
  <c r="AT25" i="17"/>
  <c r="AT24" i="17"/>
  <c r="AT41" i="17"/>
  <c r="AT68" i="17"/>
  <c r="AT21" i="17"/>
  <c r="AT148" i="17"/>
  <c r="AT145" i="17"/>
  <c r="AT104" i="17"/>
  <c r="AT125" i="17"/>
  <c r="AT152" i="17"/>
  <c r="AT81" i="17"/>
  <c r="AT119" i="17"/>
  <c r="AT112" i="17"/>
  <c r="AT85" i="17"/>
  <c r="AT57" i="17"/>
  <c r="AT94" i="17"/>
  <c r="AT87" i="17"/>
  <c r="AT54" i="17"/>
  <c r="AT40" i="17"/>
  <c r="AT138" i="17"/>
  <c r="AT88" i="17"/>
  <c r="AT27" i="17"/>
  <c r="AT44" i="17"/>
  <c r="AT110" i="17"/>
  <c r="AT135" i="17"/>
  <c r="AT84" i="17"/>
  <c r="AT100" i="17"/>
  <c r="AT153" i="17"/>
  <c r="AT31" i="17"/>
  <c r="AT42" i="17"/>
  <c r="AT86" i="17"/>
  <c r="AT149" i="17"/>
  <c r="AT33" i="17"/>
  <c r="AT76" i="17"/>
  <c r="AT23" i="17"/>
  <c r="AT156" i="17"/>
  <c r="AT139" i="17"/>
  <c r="AT129" i="17"/>
  <c r="AT72" i="17"/>
  <c r="AT56" i="17"/>
  <c r="AT130" i="17"/>
  <c r="AT34" i="17"/>
  <c r="AT22" i="17"/>
  <c r="AT159" i="17"/>
  <c r="AT92" i="17"/>
  <c r="AT38" i="17"/>
  <c r="AT60" i="17"/>
  <c r="AT28" i="17"/>
  <c r="AT77" i="17"/>
  <c r="AT39" i="17"/>
  <c r="AT58" i="17"/>
  <c r="AT109" i="17"/>
  <c r="AT131" i="17"/>
  <c r="AT89" i="17"/>
  <c r="AT137" i="17"/>
  <c r="AT123" i="17"/>
  <c r="AT18" i="17"/>
  <c r="AT53" i="17"/>
  <c r="AT150" i="17"/>
  <c r="AT52" i="17"/>
  <c r="AT144" i="17"/>
  <c r="AT35" i="17"/>
  <c r="AT146" i="17"/>
  <c r="AT61" i="17"/>
  <c r="AT74" i="17"/>
  <c r="AT134" i="17"/>
  <c r="AT45" i="17"/>
  <c r="AT120" i="17"/>
  <c r="AT143" i="17"/>
  <c r="AT155" i="17"/>
  <c r="AT127" i="17"/>
  <c r="AT62" i="17"/>
  <c r="AT63" i="17"/>
  <c r="AT151" i="17"/>
  <c r="AT91" i="17"/>
  <c r="AT19" i="17"/>
  <c r="AT96" i="17"/>
  <c r="AT154" i="17"/>
  <c r="AT46" i="17"/>
  <c r="AT80" i="17"/>
  <c r="AT116" i="17"/>
  <c r="AT128" i="17"/>
  <c r="AT90" i="17"/>
  <c r="AT141" i="17"/>
  <c r="AT26" i="17"/>
  <c r="AT79" i="17"/>
  <c r="AT70" i="17"/>
  <c r="AT32" i="17"/>
  <c r="AT59" i="17"/>
  <c r="AT69" i="17"/>
  <c r="AT93" i="17"/>
  <c r="AT136" i="17"/>
  <c r="AT66" i="17"/>
  <c r="AT103" i="17"/>
  <c r="AT108" i="17"/>
  <c r="AT97" i="17"/>
  <c r="AT48" i="17"/>
  <c r="AT65" i="17"/>
  <c r="AT114" i="17"/>
  <c r="AT20" i="17"/>
  <c r="AT71" i="17"/>
  <c r="AT49" i="17"/>
  <c r="AT78" i="17"/>
  <c r="AT111" i="17"/>
  <c r="AT115" i="17"/>
  <c r="AT47" i="17"/>
  <c r="AT133" i="17"/>
  <c r="AT16" i="17"/>
  <c r="AT132" i="17"/>
  <c r="AT17" i="17"/>
  <c r="AT95" i="17"/>
  <c r="AT82" i="17"/>
  <c r="AT106" i="17"/>
  <c r="AT75" i="17"/>
  <c r="AT118" i="17"/>
  <c r="AT43" i="17"/>
  <c r="AT64" i="17"/>
  <c r="AT99" i="17"/>
  <c r="AT51" i="17"/>
  <c r="AT117" i="17"/>
  <c r="AT13" i="17" l="1"/>
  <c r="E85" i="1" l="1"/>
  <c r="E86" i="1" s="1"/>
  <c r="D85" i="1"/>
  <c r="D86" i="1" s="1"/>
  <c r="C85" i="1"/>
  <c r="C86" i="1" s="1"/>
  <c r="B85" i="1"/>
  <c r="B86" i="1" s="1"/>
  <c r="C29" i="1"/>
  <c r="C30" i="1" s="1"/>
  <c r="F85" i="1" l="1"/>
  <c r="F86" i="1" s="1"/>
  <c r="G85" i="1" l="1"/>
  <c r="G86" i="1" s="1"/>
  <c r="F154" i="4" l="1"/>
  <c r="F155" i="4"/>
  <c r="E155" i="4"/>
  <c r="E154" i="4"/>
  <c r="R58" i="1"/>
  <c r="P58" i="1"/>
  <c r="O58" i="1"/>
  <c r="N58" i="1"/>
  <c r="E89" i="1"/>
  <c r="E90" i="1" s="1"/>
  <c r="D89" i="1"/>
  <c r="D90" i="1" s="1"/>
  <c r="C89" i="1"/>
  <c r="C90" i="1" s="1"/>
  <c r="E53" i="1"/>
  <c r="E54" i="1" s="1"/>
  <c r="D53" i="1"/>
  <c r="D54" i="1" s="1"/>
  <c r="C53" i="1"/>
  <c r="C54" i="1" s="1"/>
  <c r="E41" i="1"/>
  <c r="E42" i="1" s="1"/>
  <c r="D41" i="1"/>
  <c r="D42" i="1" s="1"/>
  <c r="C41" i="1"/>
  <c r="C42" i="1" s="1"/>
  <c r="E29" i="1"/>
  <c r="E30" i="1" s="1"/>
  <c r="D29" i="1"/>
  <c r="D30" i="1" s="1"/>
  <c r="E21" i="1"/>
  <c r="E22" i="1" s="1"/>
  <c r="D21" i="1"/>
  <c r="D22" i="1" s="1"/>
  <c r="C21" i="1"/>
  <c r="C22" i="1" s="1"/>
  <c r="E13" i="1"/>
  <c r="E14" i="1" s="1"/>
  <c r="D13" i="1"/>
  <c r="D14" i="1" s="1"/>
  <c r="C13" i="1"/>
  <c r="C14" i="1" s="1"/>
  <c r="F41" i="1" l="1"/>
  <c r="F42" i="1" s="1"/>
  <c r="B41" i="1"/>
  <c r="B42" i="1" s="1"/>
  <c r="F29" i="1"/>
  <c r="F30" i="1" s="1"/>
  <c r="B29" i="1"/>
  <c r="B30" i="1" s="1"/>
  <c r="F21" i="1"/>
  <c r="F22" i="1" s="1"/>
  <c r="B21" i="1"/>
  <c r="B22" i="1" s="1"/>
  <c r="F13" i="1"/>
  <c r="F14" i="1" s="1"/>
  <c r="B13" i="1"/>
  <c r="B14" i="1" s="1"/>
  <c r="F89" i="1"/>
  <c r="F90" i="1" s="1"/>
  <c r="B89" i="1"/>
  <c r="B90" i="1" s="1"/>
  <c r="F53" i="1"/>
  <c r="F54" i="1" s="1"/>
  <c r="B53" i="1"/>
  <c r="B54" i="1" s="1"/>
  <c r="J58" i="1"/>
  <c r="L58" i="1"/>
  <c r="S58" i="1" l="1"/>
  <c r="Q58" i="1"/>
  <c r="G29" i="1" l="1"/>
  <c r="G30" i="1" s="1"/>
  <c r="G89" i="1"/>
  <c r="G90" i="1" s="1"/>
  <c r="G21" i="1"/>
  <c r="G22" i="1" s="1"/>
  <c r="G53" i="1"/>
  <c r="G54" i="1" s="1"/>
  <c r="G41" i="1"/>
  <c r="G42" i="1" s="1"/>
  <c r="K5" i="1" l="1"/>
  <c r="K6" i="1" s="1"/>
  <c r="H29" i="1" l="1"/>
  <c r="I30" i="1" s="1"/>
  <c r="H53" i="1"/>
  <c r="H85" i="1"/>
  <c r="H13" i="1"/>
  <c r="H41" i="1"/>
  <c r="H21" i="1"/>
  <c r="I22" i="1" s="1"/>
  <c r="H89" i="1"/>
  <c r="H86" i="1" l="1"/>
  <c r="I86" i="1"/>
  <c r="H54" i="1"/>
  <c r="I54" i="1"/>
  <c r="H90" i="1"/>
  <c r="I90" i="1"/>
  <c r="H42" i="1"/>
  <c r="I42" i="1"/>
  <c r="H22" i="1"/>
  <c r="H30" i="1"/>
  <c r="I14" i="1"/>
  <c r="H14" i="1"/>
  <c r="C145" i="14"/>
  <c r="H5" i="14"/>
  <c r="H8" i="14"/>
  <c r="H13" i="14"/>
  <c r="H15" i="14"/>
  <c r="H24" i="14"/>
  <c r="H30" i="14"/>
  <c r="H31" i="14"/>
  <c r="H34" i="14"/>
  <c r="H37" i="14"/>
  <c r="H38" i="14"/>
  <c r="H48" i="14"/>
  <c r="H50" i="14"/>
  <c r="H53" i="14"/>
  <c r="H70" i="14"/>
  <c r="H71" i="14"/>
  <c r="H72" i="14"/>
  <c r="H84" i="14"/>
  <c r="H89" i="14"/>
  <c r="H97" i="14"/>
  <c r="H107" i="14"/>
  <c r="H110" i="14"/>
  <c r="H113" i="14"/>
  <c r="H119" i="14"/>
  <c r="H120" i="14"/>
  <c r="H125" i="14"/>
  <c r="H126" i="14"/>
  <c r="H142" i="14"/>
  <c r="H143" i="14"/>
  <c r="H145" i="14" l="1"/>
  <c r="K58" i="1" l="1"/>
  <c r="G72" i="14" l="1"/>
  <c r="G53" i="14"/>
  <c r="G34" i="14"/>
  <c r="G8" i="14"/>
  <c r="G30" i="14"/>
  <c r="G142" i="14"/>
  <c r="G48" i="14"/>
  <c r="G110" i="14"/>
  <c r="G5" i="14"/>
  <c r="G70" i="14"/>
  <c r="G71" i="14"/>
  <c r="G119" i="14"/>
  <c r="G126" i="14"/>
  <c r="G97" i="14"/>
  <c r="G15" i="14"/>
  <c r="G84" i="14"/>
  <c r="G37" i="14"/>
  <c r="G143" i="14"/>
  <c r="G89" i="14"/>
  <c r="G50" i="14"/>
  <c r="G120" i="14"/>
  <c r="G31" i="14"/>
  <c r="G38" i="14"/>
  <c r="G24" i="14"/>
  <c r="G13" i="14"/>
  <c r="G125" i="14"/>
  <c r="G113" i="14"/>
  <c r="G49" i="14"/>
  <c r="G107" i="14"/>
  <c r="B125" i="14" l="1"/>
  <c r="I125" i="14"/>
  <c r="J125" i="14"/>
  <c r="B24" i="14"/>
  <c r="J24" i="14"/>
  <c r="I24" i="14"/>
  <c r="B31" i="14"/>
  <c r="J31" i="14"/>
  <c r="I31" i="14"/>
  <c r="I50" i="14"/>
  <c r="B50" i="14"/>
  <c r="J50" i="14"/>
  <c r="B143" i="14"/>
  <c r="J143" i="14"/>
  <c r="I143" i="14"/>
  <c r="B84" i="14"/>
  <c r="I84" i="14"/>
  <c r="J84" i="14"/>
  <c r="B97" i="14"/>
  <c r="I97" i="14"/>
  <c r="J97" i="14"/>
  <c r="B119" i="14"/>
  <c r="J119" i="14"/>
  <c r="I119" i="14"/>
  <c r="I70" i="14"/>
  <c r="B70" i="14"/>
  <c r="J70" i="14"/>
  <c r="J110" i="14"/>
  <c r="B110" i="14"/>
  <c r="I110" i="14"/>
  <c r="I142" i="14"/>
  <c r="B142" i="14"/>
  <c r="J142" i="14"/>
  <c r="J34" i="14"/>
  <c r="B34" i="14"/>
  <c r="I34" i="14"/>
  <c r="J72" i="14"/>
  <c r="B72" i="14"/>
  <c r="I72" i="14"/>
  <c r="I8" i="14"/>
  <c r="B8" i="14"/>
  <c r="J8" i="14"/>
  <c r="B53" i="14"/>
  <c r="J53" i="14"/>
  <c r="I53" i="14"/>
  <c r="I107" i="14"/>
  <c r="J107" i="14"/>
  <c r="I49" i="14"/>
  <c r="B49" i="14"/>
  <c r="D49" i="14" s="1"/>
  <c r="B113" i="14"/>
  <c r="J113" i="14"/>
  <c r="I113" i="14"/>
  <c r="B13" i="14"/>
  <c r="J13" i="14"/>
  <c r="I13" i="14"/>
  <c r="J38" i="14"/>
  <c r="B38" i="14"/>
  <c r="I38" i="14"/>
  <c r="J120" i="14"/>
  <c r="B120" i="14"/>
  <c r="I120" i="14"/>
  <c r="B89" i="14"/>
  <c r="J89" i="14"/>
  <c r="I89" i="14"/>
  <c r="B37" i="14"/>
  <c r="J37" i="14"/>
  <c r="I37" i="14"/>
  <c r="B15" i="14"/>
  <c r="I15" i="14"/>
  <c r="J15" i="14"/>
  <c r="I126" i="14"/>
  <c r="B126" i="14"/>
  <c r="J126" i="14"/>
  <c r="B71" i="14"/>
  <c r="I71" i="14"/>
  <c r="J71" i="14"/>
  <c r="B5" i="14"/>
  <c r="G145" i="14"/>
  <c r="J145" i="14" s="1"/>
  <c r="I5" i="14"/>
  <c r="J5" i="14"/>
  <c r="J48" i="14"/>
  <c r="B48" i="14"/>
  <c r="I48" i="14"/>
  <c r="J30" i="14"/>
  <c r="B30" i="14"/>
  <c r="I30" i="14"/>
  <c r="D71" i="14" l="1"/>
  <c r="E71" i="14"/>
  <c r="D8" i="14"/>
  <c r="E8" i="14"/>
  <c r="E142" i="14"/>
  <c r="D142" i="14"/>
  <c r="E84" i="14"/>
  <c r="D84" i="14"/>
  <c r="E24" i="14"/>
  <c r="D24" i="14"/>
  <c r="D30" i="14"/>
  <c r="E30" i="14"/>
  <c r="E5" i="14"/>
  <c r="D5" i="14"/>
  <c r="B145" i="14"/>
  <c r="E37" i="14"/>
  <c r="D37" i="14"/>
  <c r="D38" i="14"/>
  <c r="E38" i="14"/>
  <c r="E13" i="14"/>
  <c r="D13" i="14"/>
  <c r="D97" i="14"/>
  <c r="E97" i="14"/>
  <c r="D50" i="14"/>
  <c r="E50" i="14"/>
  <c r="E31" i="14"/>
  <c r="D31" i="14"/>
  <c r="E48" i="14"/>
  <c r="D48" i="14"/>
  <c r="D89" i="14"/>
  <c r="E89" i="14"/>
  <c r="D126" i="14"/>
  <c r="E126" i="14"/>
  <c r="D15" i="14"/>
  <c r="E15" i="14"/>
  <c r="D120" i="14"/>
  <c r="E120" i="14"/>
  <c r="I145" i="14"/>
  <c r="E53" i="14"/>
  <c r="D53" i="14"/>
  <c r="D34" i="14"/>
  <c r="E34" i="14"/>
  <c r="D70" i="14"/>
  <c r="E70" i="14"/>
  <c r="E119" i="14"/>
  <c r="D119" i="14"/>
  <c r="E113" i="14"/>
  <c r="D113" i="14"/>
  <c r="E72" i="14"/>
  <c r="D72" i="14"/>
  <c r="D110" i="14"/>
  <c r="E110" i="14"/>
  <c r="D143" i="14"/>
  <c r="E143" i="14"/>
  <c r="E125" i="14"/>
  <c r="D125" i="14"/>
  <c r="I74" i="1" l="1"/>
  <c r="D145" i="14"/>
  <c r="E145" i="14"/>
  <c r="E5" i="12"/>
  <c r="C5" i="12"/>
  <c r="G4" i="12"/>
  <c r="G3" i="12"/>
  <c r="G5" i="12" l="1"/>
  <c r="I5" i="10"/>
  <c r="I6" i="10"/>
  <c r="I7" i="10"/>
  <c r="I9" i="10"/>
  <c r="I10" i="10"/>
  <c r="I11" i="10"/>
  <c r="I12" i="10"/>
  <c r="I14" i="10"/>
  <c r="I15" i="10"/>
  <c r="I17" i="10"/>
  <c r="I20" i="10"/>
  <c r="I22" i="10"/>
  <c r="I23" i="10"/>
  <c r="I24" i="10"/>
  <c r="I25" i="10"/>
  <c r="I4" i="10"/>
  <c r="E27" i="10"/>
  <c r="I27" i="10" s="1"/>
  <c r="C27"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Tracey Hawk</author>
  </authors>
  <commentList>
    <comment ref="K3" authorId="0" shapeId="0" xr:uid="{00000000-0006-0000-0000-000002000000}">
      <text>
        <r>
          <rPr>
            <b/>
            <sz val="9"/>
            <color indexed="81"/>
            <rFont val="Tahoma"/>
            <family val="2"/>
          </rPr>
          <t>Tracey Hawk:</t>
        </r>
        <r>
          <rPr>
            <sz val="9"/>
            <color indexed="81"/>
            <rFont val="Tahoma"/>
            <family val="2"/>
          </rPr>
          <t xml:space="preserve">
(Final adjusted allocations [includes LocNeg allocations] divided by Total Formula Count)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ESPBROWN</author>
    <author>CA00715</author>
    <author>Brenda Staggs</author>
    <author>BBS</author>
    <author>ca00715</author>
    <author>Paul.Brown</author>
  </authors>
  <commentList>
    <comment ref="AA1" authorId="0" shapeId="0" xr:uid="{1A1F0CCD-1EE4-4F8A-AC63-E6EAE879DACF}">
      <text>
        <r>
          <rPr>
            <sz val="8"/>
            <color indexed="81"/>
            <rFont val="Tahoma"/>
            <family val="2"/>
          </rPr>
          <t>May end  the process after proportionately reserving funds for the Academic Achievement Award program  or continue the process to ensure that no LEA receives, in total, less than its appropriate hold-harmless amount.  The steps shown in the columns beyond illustrate the process.</t>
        </r>
      </text>
    </comment>
    <comment ref="Z3" authorId="1" shapeId="0" xr:uid="{155988E4-A759-4CAA-A5E2-B6B1E596025B}">
      <text>
        <r>
          <rPr>
            <b/>
            <sz val="8"/>
            <color indexed="81"/>
            <rFont val="Tahoma"/>
            <family val="2"/>
          </rPr>
          <t>CA00715:</t>
        </r>
        <r>
          <rPr>
            <sz val="8"/>
            <color indexed="81"/>
            <rFont val="Tahoma"/>
            <family val="2"/>
          </rPr>
          <t xml:space="preserve">
Change this cell if amount withheld for Academic Achievement changes</t>
        </r>
      </text>
    </comment>
    <comment ref="A9" authorId="2" shapeId="0" xr:uid="{EAF4C826-3AEE-4B8E-854B-EA71548E3147}">
      <text>
        <r>
          <rPr>
            <b/>
            <sz val="9"/>
            <color indexed="81"/>
            <rFont val="Tahoma"/>
            <family val="2"/>
          </rPr>
          <t>George Amin:</t>
        </r>
        <r>
          <rPr>
            <sz val="9"/>
            <color indexed="81"/>
            <rFont val="Tahoma"/>
            <family val="2"/>
          </rPr>
          <t xml:space="preserve">
Before muni deductions
</t>
        </r>
      </text>
    </comment>
    <comment ref="C12" authorId="2" shapeId="0" xr:uid="{082170D1-B612-4D3C-890A-E7CDFDD7EC45}">
      <text>
        <r>
          <rPr>
            <b/>
            <sz val="9"/>
            <color indexed="81"/>
            <rFont val="Tahoma"/>
            <family val="2"/>
          </rPr>
          <t>Brenda Staggs:</t>
        </r>
        <r>
          <rPr>
            <sz val="9"/>
            <color indexed="81"/>
            <rFont val="Tahoma"/>
            <family val="2"/>
          </rPr>
          <t xml:space="preserve">
Next five columns linked to cell "150"  in columns I-M on the current year tab</t>
        </r>
      </text>
    </comment>
    <comment ref="V12" authorId="3" shapeId="0" xr:uid="{FB9391AB-9EE6-4384-B856-C9C1C4D04636}">
      <text>
        <r>
          <rPr>
            <sz val="8"/>
            <color indexed="81"/>
            <rFont val="Tahoma"/>
            <family val="2"/>
          </rPr>
          <t>STEP 2:  1% of total Title I, Part A allocation determined by ED reserved from LEAs after school improvement amount reserved.</t>
        </r>
      </text>
    </comment>
    <comment ref="X12" authorId="3" shapeId="0" xr:uid="{520108A5-0F14-4BF8-B67F-352ED8830834}">
      <text>
        <r>
          <rPr>
            <sz val="8"/>
            <color indexed="81"/>
            <rFont val="Tahoma"/>
            <family val="2"/>
          </rPr>
          <t>STEP 2:  1% of total Title I, Part A allocation determined by ED reserved from LEAs after school improvement amount reserved.</t>
        </r>
      </text>
    </comment>
    <comment ref="Y12" authorId="3" shapeId="0" xr:uid="{B7DAACD6-1813-4905-8413-174C3BF109B0}">
      <text>
        <r>
          <rPr>
            <sz val="8"/>
            <color indexed="81"/>
            <rFont val="Tahoma"/>
            <family val="2"/>
          </rPr>
          <t>STEP 2:  1% of total Title I, Part A allocation determined by ED reserved from LEAs after school improvement amount reserved.
Numbers for columns  AG, AH, AI, &amp; AJ  taken from hold-harmless base worksheet-columns L-O</t>
        </r>
      </text>
    </comment>
    <comment ref="AC12" authorId="3" shapeId="0" xr:uid="{EB677789-F601-452B-872D-0D4BE0A2E5EB}">
      <text>
        <r>
          <rPr>
            <sz val="8"/>
            <color indexed="81"/>
            <rFont val="Tahoma"/>
            <family val="2"/>
          </rPr>
          <t>The amount in this column is the sum of columns Z:AD and is the 2015-16 hold-harmless base.</t>
        </r>
      </text>
    </comment>
    <comment ref="AD12" authorId="3" shapeId="0" xr:uid="{0BA4EBFB-6113-4059-A4C2-DC9F118420E2}">
      <text>
        <r>
          <rPr>
            <b/>
            <sz val="8"/>
            <color indexed="81"/>
            <rFont val="Tahoma"/>
            <family val="2"/>
          </rPr>
          <t>BBS:</t>
        </r>
        <r>
          <rPr>
            <sz val="8"/>
            <color indexed="81"/>
            <rFont val="Tahoma"/>
            <family val="2"/>
          </rPr>
          <t xml:space="preserve">
Info comes from Populations sheet from USDOE-"Percent Formula"</t>
        </r>
      </text>
    </comment>
    <comment ref="AE12" authorId="4" shapeId="0" xr:uid="{F74ABF1D-CEB7-45E3-B657-95F0E5B32E85}">
      <text>
        <r>
          <rPr>
            <b/>
            <sz val="9"/>
            <color indexed="81"/>
            <rFont val="Tahoma"/>
            <family val="2"/>
          </rPr>
          <t>ca00715:</t>
        </r>
        <r>
          <rPr>
            <sz val="9"/>
            <color indexed="81"/>
            <rFont val="Tahoma"/>
            <family val="2"/>
          </rPr>
          <t xml:space="preserve">
LEAs whose formula percentage is &gt; 15%</t>
        </r>
      </text>
    </comment>
    <comment ref="AF12" authorId="4" shapeId="0" xr:uid="{892E770A-931E-483A-8084-997AC361E2EC}">
      <text>
        <r>
          <rPr>
            <b/>
            <sz val="9"/>
            <color indexed="81"/>
            <rFont val="Tahoma"/>
            <family val="2"/>
          </rPr>
          <t>ca00715:</t>
        </r>
        <r>
          <rPr>
            <sz val="9"/>
            <color indexed="81"/>
            <rFont val="Tahoma"/>
            <family val="2"/>
          </rPr>
          <t xml:space="preserve">
LEA's whose formula percentage  is &gt;15% and &lt; 30%</t>
        </r>
      </text>
    </comment>
    <comment ref="AG12" authorId="4" shapeId="0" xr:uid="{98B95C6F-5C02-48D6-9760-70AEED76771D}">
      <text>
        <r>
          <rPr>
            <b/>
            <sz val="9"/>
            <color indexed="81"/>
            <rFont val="Tahoma"/>
            <family val="2"/>
          </rPr>
          <t>ca00715:</t>
        </r>
        <r>
          <rPr>
            <sz val="9"/>
            <color indexed="81"/>
            <rFont val="Tahoma"/>
            <family val="2"/>
          </rPr>
          <t xml:space="preserve">
LEAs whose formula percentage is equal to or more than 30%
</t>
        </r>
      </text>
    </comment>
    <comment ref="AI12" authorId="3" shapeId="0" xr:uid="{97C923E8-ED43-49A4-9983-029AD6A80277}">
      <text>
        <r>
          <rPr>
            <sz val="8"/>
            <color indexed="81"/>
            <rFont val="Tahoma"/>
            <family val="2"/>
          </rPr>
          <t>Col AL X Col AQ</t>
        </r>
      </text>
    </comment>
    <comment ref="AW12" authorId="3" shapeId="0" xr:uid="{0F847717-658F-4A5B-BB08-D42B932DC096}">
      <text>
        <r>
          <rPr>
            <b/>
            <sz val="8"/>
            <color indexed="81"/>
            <rFont val="Tahoma"/>
            <family val="2"/>
          </rPr>
          <t>BBS:</t>
        </r>
        <r>
          <rPr>
            <sz val="8"/>
            <color indexed="81"/>
            <rFont val="Tahoma"/>
            <family val="2"/>
          </rPr>
          <t xml:space="preserve">
Figures linked from Populations tab, column K</t>
        </r>
      </text>
    </comment>
    <comment ref="AY12" authorId="3" shapeId="0" xr:uid="{CCC8AC13-20B1-4CEF-82FF-65A6B9EB2478}">
      <text>
        <r>
          <rPr>
            <b/>
            <sz val="8"/>
            <color indexed="81"/>
            <rFont val="Tahoma"/>
            <family val="2"/>
          </rPr>
          <t>BBS:</t>
        </r>
        <r>
          <rPr>
            <sz val="8"/>
            <color indexed="81"/>
            <rFont val="Tahoma"/>
            <family val="2"/>
          </rPr>
          <t xml:space="preserve">
Using Oct 2008 caseload counts for this column. Column G on the Populations tab.</t>
        </r>
      </text>
    </comment>
    <comment ref="G13" authorId="3" shapeId="0" xr:uid="{F854596F-5BA9-4C9A-A08B-C0594C956F0B}">
      <text>
        <r>
          <rPr>
            <b/>
            <sz val="8"/>
            <color indexed="81"/>
            <rFont val="Tahoma"/>
            <family val="2"/>
          </rPr>
          <t>BBS:</t>
        </r>
        <r>
          <rPr>
            <sz val="8"/>
            <color indexed="81"/>
            <rFont val="Tahoma"/>
            <family val="2"/>
          </rPr>
          <t xml:space="preserve">
Should match last year's total allocation to TN-came from current year allocation spreadsheet from ED</t>
        </r>
      </text>
    </comment>
    <comment ref="L13" authorId="3" shapeId="0" xr:uid="{59B09009-8F9F-4051-812D-E97B67A7D190}">
      <text>
        <r>
          <rPr>
            <b/>
            <sz val="8"/>
            <color indexed="81"/>
            <rFont val="Tahoma"/>
            <family val="2"/>
          </rPr>
          <t>BBS:</t>
        </r>
        <r>
          <rPr>
            <sz val="8"/>
            <color indexed="81"/>
            <rFont val="Tahoma"/>
            <family val="2"/>
          </rPr>
          <t xml:space="preserve">
Should match this year's allocation to TN-came from current year spreadsheet from ED</t>
        </r>
      </text>
    </comment>
    <comment ref="N13" authorId="2" shapeId="0" xr:uid="{E29958F4-DA30-463B-9706-C3A2908594BC}">
      <text>
        <r>
          <rPr>
            <b/>
            <sz val="9"/>
            <color indexed="81"/>
            <rFont val="Tahoma"/>
            <family val="2"/>
          </rPr>
          <t>Brenda Staggs:</t>
        </r>
        <r>
          <rPr>
            <sz val="9"/>
            <color indexed="81"/>
            <rFont val="Tahoma"/>
            <family val="2"/>
          </rPr>
          <t xml:space="preserve">
Should match flow-through from last year less special schools allocations</t>
        </r>
      </text>
    </comment>
    <comment ref="Q13" authorId="2" shapeId="0" xr:uid="{84802B30-9140-4DA9-8F6B-1DA61A1ABC2B}">
      <text>
        <r>
          <rPr>
            <b/>
            <sz val="9"/>
            <color indexed="81"/>
            <rFont val="Tahoma"/>
            <family val="2"/>
          </rPr>
          <t>George Amin:</t>
        </r>
        <r>
          <rPr>
            <sz val="9"/>
            <color indexed="81"/>
            <rFont val="Tahoma"/>
            <family val="2"/>
          </rPr>
          <t xml:space="preserve">
Turn this cell green when it matches the required set-aside for School Improvement</t>
        </r>
      </text>
    </comment>
    <comment ref="AC13" authorId="2" shapeId="0" xr:uid="{6BACB712-FAEE-45BD-977F-A97C0F6B19A9}">
      <text>
        <r>
          <rPr>
            <b/>
            <sz val="9"/>
            <color indexed="81"/>
            <rFont val="Tahoma"/>
            <family val="2"/>
          </rPr>
          <t>Brenda Staggs:</t>
        </r>
        <r>
          <rPr>
            <sz val="9"/>
            <color indexed="81"/>
            <rFont val="Tahoma"/>
            <family val="2"/>
          </rPr>
          <t xml:space="preserve">
Should match flow-through allocation in last year's last revision</t>
        </r>
      </text>
    </comment>
    <comment ref="L14" authorId="2" shapeId="0" xr:uid="{6BA4D72E-0F8A-4638-B6D7-286DA60776F0}">
      <text>
        <r>
          <rPr>
            <b/>
            <sz val="9"/>
            <color indexed="81"/>
            <rFont val="Tahoma"/>
            <family val="2"/>
          </rPr>
          <t>Brenda Staggs:</t>
        </r>
        <r>
          <rPr>
            <sz val="9"/>
            <color indexed="81"/>
            <rFont val="Tahoma"/>
            <family val="2"/>
          </rPr>
          <t xml:space="preserve">
Allocations PLUS removed Concentration amounts for 4 munis who are NOT eligible to receive this portion</t>
        </r>
      </text>
    </comment>
    <comment ref="R14" authorId="3" shapeId="0" xr:uid="{43519296-F28B-4450-984A-BC93681C0761}">
      <text>
        <r>
          <rPr>
            <b/>
            <sz val="9"/>
            <color indexed="81"/>
            <rFont val="Tahoma"/>
            <family val="2"/>
          </rPr>
          <t>BBS:</t>
        </r>
        <r>
          <rPr>
            <sz val="9"/>
            <color indexed="81"/>
            <rFont val="Tahoma"/>
            <family val="2"/>
          </rPr>
          <t xml:space="preserve">
Allocations including 
school improvement</t>
        </r>
      </text>
    </comment>
    <comment ref="V14" authorId="3" shapeId="0" xr:uid="{1ED12010-AB61-41B3-A351-5EBAF58DF708}">
      <text>
        <r>
          <rPr>
            <b/>
            <sz val="8"/>
            <color indexed="81"/>
            <rFont val="Tahoma"/>
            <family val="2"/>
          </rPr>
          <t>BBS:</t>
        </r>
        <r>
          <rPr>
            <sz val="8"/>
            <color indexed="81"/>
            <rFont val="Tahoma"/>
            <family val="2"/>
          </rPr>
          <t xml:space="preserve">
Sum of allocations plus school improvement and state admin</t>
        </r>
      </text>
    </comment>
    <comment ref="C15" authorId="2" shapeId="0" xr:uid="{DDC3EE5D-7B55-429E-9C28-329141D5A884}">
      <text>
        <r>
          <rPr>
            <b/>
            <sz val="9"/>
            <color indexed="81"/>
            <rFont val="Tahoma"/>
            <family val="2"/>
          </rPr>
          <t>Brenda Staggs:</t>
        </r>
        <r>
          <rPr>
            <sz val="9"/>
            <color indexed="81"/>
            <rFont val="Tahoma"/>
            <family val="2"/>
          </rPr>
          <t xml:space="preserve">
Col F on the Current Year tab
</t>
        </r>
      </text>
    </comment>
    <comment ref="V15" authorId="3" shapeId="0" xr:uid="{D3F7601E-0D5A-49EF-9AD5-45205312FA4E}">
      <text>
        <r>
          <rPr>
            <b/>
            <sz val="8"/>
            <color indexed="81"/>
            <rFont val="Tahoma"/>
            <family val="2"/>
          </rPr>
          <t>BBS:</t>
        </r>
        <r>
          <rPr>
            <sz val="8"/>
            <color indexed="81"/>
            <rFont val="Tahoma"/>
            <family val="2"/>
          </rPr>
          <t xml:space="preserve">
Sum of allocations plus school improvement and state admin</t>
        </r>
      </text>
    </comment>
    <comment ref="B16" authorId="5" shapeId="0" xr:uid="{034AC37B-B99F-4B41-A337-D6A6766174E6}">
      <text>
        <r>
          <rPr>
            <sz val="8"/>
            <color indexed="81"/>
            <rFont val="Tahoma"/>
            <family val="2"/>
          </rPr>
          <t xml:space="preserve">Note that the order of the districts in this worksheet  is slightly different from the district order shown in the other worksheets because FT Campbell DOD is placed right below Montgomery Co.  Also, Nashville-Davidson was changed to Davidson Co; Clarksville-Montgomery wa changed to Montgomery Co and Jackson-Madison was changed to Madison Co and then sorted alphabetically  York Institute (State Special School) was added below Wilson Co.
</t>
        </r>
      </text>
    </comment>
    <comment ref="J16" authorId="2" shapeId="0" xr:uid="{40CAE6BA-447E-4898-B716-448C7B8EFA96}">
      <text>
        <r>
          <rPr>
            <b/>
            <sz val="8"/>
            <color indexed="81"/>
            <rFont val="Tahoma"/>
            <family val="2"/>
          </rPr>
          <t>Brenda Staggs:</t>
        </r>
        <r>
          <rPr>
            <sz val="8"/>
            <color indexed="81"/>
            <rFont val="Tahoma"/>
            <family val="2"/>
          </rPr>
          <t xml:space="preserve">
Links to column "P" on the current year tab</t>
        </r>
      </text>
    </comment>
    <comment ref="K16" authorId="2" shapeId="0" xr:uid="{F901A546-C93C-4F57-AED6-99C3B03E7B8A}">
      <text>
        <r>
          <rPr>
            <b/>
            <sz val="8"/>
            <color indexed="81"/>
            <rFont val="Tahoma"/>
            <family val="2"/>
          </rPr>
          <t>Brenda Staggs:</t>
        </r>
        <r>
          <rPr>
            <sz val="8"/>
            <color indexed="81"/>
            <rFont val="Tahoma"/>
            <family val="2"/>
          </rPr>
          <t xml:space="preserve">
Links to column "Q" on the current year tab</t>
        </r>
      </text>
    </comment>
    <comment ref="L16" authorId="2" shapeId="0" xr:uid="{24E8511F-B097-4D00-877B-A69CEBC2CC45}">
      <text>
        <r>
          <rPr>
            <b/>
            <sz val="8"/>
            <color indexed="81"/>
            <rFont val="Tahoma"/>
            <family val="2"/>
          </rPr>
          <t>Brenda Staggs:</t>
        </r>
        <r>
          <rPr>
            <sz val="8"/>
            <color indexed="81"/>
            <rFont val="Tahoma"/>
            <family val="2"/>
          </rPr>
          <t xml:space="preserve">
Links to column "R" on the current year tab</t>
        </r>
      </text>
    </comment>
    <comment ref="AZ62" authorId="2" shapeId="0" xr:uid="{AB54A2FA-6C87-4311-821C-62B3CB27A1A7}">
      <text>
        <r>
          <rPr>
            <b/>
            <sz val="9"/>
            <color indexed="81"/>
            <rFont val="Tahoma"/>
            <family val="2"/>
          </rPr>
          <t>Brenda Staggs:</t>
        </r>
        <r>
          <rPr>
            <sz val="9"/>
            <color indexed="81"/>
            <rFont val="Tahoma"/>
            <family val="2"/>
          </rPr>
          <t xml:space="preserve">
Money "reallocated" to Greene from a closing facility in Roane.  Same amt deducted from Loc Neg in Roane. $16,500-already on ePlan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ca18329</author>
    <author>Brenda Staggs</author>
  </authors>
  <commentList>
    <comment ref="F49" authorId="0" shapeId="0" xr:uid="{E87E7A4F-A457-4772-8543-3B03510B89FE}">
      <text>
        <r>
          <rPr>
            <b/>
            <sz val="9"/>
            <color indexed="81"/>
            <rFont val="Tahoma"/>
            <family val="2"/>
          </rPr>
          <t>George Amin:</t>
        </r>
        <r>
          <rPr>
            <sz val="9"/>
            <color indexed="81"/>
            <rFont val="Tahoma"/>
            <family val="2"/>
          </rPr>
          <t xml:space="preserve">
from York/Fentress poverty info FY20-21
B8
</t>
        </r>
      </text>
    </comment>
    <comment ref="H49" authorId="0" shapeId="0" xr:uid="{30157E36-0419-4245-AE60-DD57365AFFA2}">
      <text>
        <r>
          <rPr>
            <b/>
            <sz val="9"/>
            <color indexed="81"/>
            <rFont val="Tahoma"/>
            <family val="2"/>
          </rPr>
          <t xml:space="preserve">George Amin:
</t>
        </r>
        <r>
          <rPr>
            <sz val="9"/>
            <color indexed="81"/>
            <rFont val="Tahoma"/>
            <family val="2"/>
          </rPr>
          <t>from York/Fentress poverty info FY20-21, B8</t>
        </r>
      </text>
    </comment>
    <comment ref="O49" authorId="0" shapeId="0" xr:uid="{A8E70461-03A3-428E-95BA-2F205571EDE5}">
      <text>
        <r>
          <rPr>
            <b/>
            <sz val="9"/>
            <color indexed="81"/>
            <rFont val="Tahoma"/>
            <family val="2"/>
          </rPr>
          <t xml:space="preserve">George Amin:
</t>
        </r>
        <r>
          <rPr>
            <sz val="9"/>
            <color indexed="81"/>
            <rFont val="Tahoma"/>
            <family val="2"/>
          </rPr>
          <t>from York/Fentress poverty info FY19-20, tab 1, D20</t>
        </r>
      </text>
    </comment>
    <comment ref="F151" authorId="1" shapeId="0" xr:uid="{FB825A11-FE9F-4ADC-A06D-CC7E2C12B6C3}">
      <text>
        <r>
          <rPr>
            <b/>
            <sz val="9"/>
            <color indexed="81"/>
            <rFont val="Tahoma"/>
            <family val="2"/>
          </rPr>
          <t>George Amin:</t>
        </r>
        <r>
          <rPr>
            <sz val="9"/>
            <color indexed="81"/>
            <rFont val="Tahoma"/>
            <family val="2"/>
          </rPr>
          <t xml:space="preserve">
from York/Fentress poverty info FY20-21, tab 1</t>
        </r>
      </text>
    </comment>
    <comment ref="H151" authorId="0" shapeId="0" xr:uid="{CC0EB52F-0018-401F-9E34-209E82E4E468}">
      <text>
        <r>
          <rPr>
            <b/>
            <sz val="9"/>
            <color indexed="81"/>
            <rFont val="Tahoma"/>
            <family val="2"/>
          </rPr>
          <t>George Amin:</t>
        </r>
        <r>
          <rPr>
            <sz val="9"/>
            <color indexed="81"/>
            <rFont val="Tahoma"/>
            <family val="2"/>
          </rPr>
          <t xml:space="preserve">
from York/Fentress poverty info FY20-21, tab 1, col D</t>
        </r>
      </text>
    </comment>
    <comment ref="O151" authorId="0" shapeId="0" xr:uid="{94237249-5C88-4751-93AE-79A9E7E58190}">
      <text>
        <r>
          <rPr>
            <b/>
            <sz val="9"/>
            <color indexed="81"/>
            <rFont val="Tahoma"/>
            <family val="2"/>
          </rPr>
          <t>George Amin:</t>
        </r>
        <r>
          <rPr>
            <sz val="9"/>
            <color indexed="81"/>
            <rFont val="Tahoma"/>
            <family val="2"/>
          </rPr>
          <t xml:space="preserve">
from York/Fentress poverty info FY20-21, tab 1</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ca18329</author>
    <author>Brenda Staggs</author>
  </authors>
  <commentList>
    <comment ref="F49" authorId="0" shapeId="0" xr:uid="{26FF1BDF-F037-45DA-93C9-E1237C8D8E9C}">
      <text>
        <r>
          <rPr>
            <b/>
            <sz val="9"/>
            <color indexed="81"/>
            <rFont val="Tahoma"/>
            <family val="2"/>
          </rPr>
          <t>George Amin:</t>
        </r>
        <r>
          <rPr>
            <sz val="9"/>
            <color indexed="81"/>
            <rFont val="Tahoma"/>
            <family val="2"/>
          </rPr>
          <t xml:space="preserve">
from York/Fentress poverty info FY20-21
B8
</t>
        </r>
      </text>
    </comment>
    <comment ref="H49" authorId="0" shapeId="0" xr:uid="{A045BFF2-B84F-4253-B0F4-E97AB0018C36}">
      <text>
        <r>
          <rPr>
            <b/>
            <sz val="9"/>
            <color indexed="81"/>
            <rFont val="Tahoma"/>
            <family val="2"/>
          </rPr>
          <t xml:space="preserve">George Amin:
</t>
        </r>
        <r>
          <rPr>
            <sz val="9"/>
            <color indexed="81"/>
            <rFont val="Tahoma"/>
            <family val="2"/>
          </rPr>
          <t>from York/Fentress poverty info FY20-21, B8</t>
        </r>
      </text>
    </comment>
    <comment ref="O49" authorId="0" shapeId="0" xr:uid="{73CDB816-8F70-443A-AE9F-4D7E1D1049E3}">
      <text>
        <r>
          <rPr>
            <b/>
            <sz val="9"/>
            <color indexed="81"/>
            <rFont val="Tahoma"/>
            <family val="2"/>
          </rPr>
          <t xml:space="preserve">George Amin:
</t>
        </r>
        <r>
          <rPr>
            <sz val="9"/>
            <color indexed="81"/>
            <rFont val="Tahoma"/>
            <family val="2"/>
          </rPr>
          <t>from York/Fentress poverty info FY19-20, tab 1, D20</t>
        </r>
      </text>
    </comment>
    <comment ref="F151" authorId="1" shapeId="0" xr:uid="{CCB9D341-DA40-4C6F-B428-0DBEEDD542CF}">
      <text>
        <r>
          <rPr>
            <b/>
            <sz val="9"/>
            <color indexed="81"/>
            <rFont val="Tahoma"/>
            <family val="2"/>
          </rPr>
          <t>George Amin:</t>
        </r>
        <r>
          <rPr>
            <sz val="9"/>
            <color indexed="81"/>
            <rFont val="Tahoma"/>
            <family val="2"/>
          </rPr>
          <t xml:space="preserve">
from York/Fentress poverty info FY20-21, tab 1</t>
        </r>
      </text>
    </comment>
    <comment ref="H151" authorId="0" shapeId="0" xr:uid="{98153E30-1F6C-40C6-9CD7-72DC99C2A29F}">
      <text>
        <r>
          <rPr>
            <b/>
            <sz val="9"/>
            <color indexed="81"/>
            <rFont val="Tahoma"/>
            <family val="2"/>
          </rPr>
          <t>George Amin:</t>
        </r>
        <r>
          <rPr>
            <sz val="9"/>
            <color indexed="81"/>
            <rFont val="Tahoma"/>
            <family val="2"/>
          </rPr>
          <t xml:space="preserve">
from York/Fentress poverty info FY20-21, tab 1, col D</t>
        </r>
      </text>
    </comment>
    <comment ref="O151" authorId="0" shapeId="0" xr:uid="{96EFD7A4-764A-4C2A-8D73-E19DD7CE6CA3}">
      <text>
        <r>
          <rPr>
            <b/>
            <sz val="9"/>
            <color indexed="81"/>
            <rFont val="Tahoma"/>
            <family val="2"/>
          </rPr>
          <t>George Amin:</t>
        </r>
        <r>
          <rPr>
            <sz val="9"/>
            <color indexed="81"/>
            <rFont val="Tahoma"/>
            <family val="2"/>
          </rPr>
          <t xml:space="preserve">
from York/Fentress poverty info FY20-21, tab 1</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ESPBROWN</author>
    <author>CA00715</author>
    <author>tc={5532FEA6-0C90-47F5-89AC-302E2D116D72}</author>
    <author>Brenda Staggs</author>
    <author>tc={413D301E-450E-4CA8-B36B-20EA1A4418BB}</author>
    <author>BBS</author>
    <author>ca00715</author>
    <author>Paul.Brown</author>
    <author>tc={92C2B9E4-BAA6-43A0-A78F-4C1A6EB9309F}</author>
    <author>tc={51801F72-F516-44DB-8A92-30C5EEDF91F5}</author>
  </authors>
  <commentList>
    <comment ref="AA1" authorId="0" shapeId="0" xr:uid="{8BD48015-A0BD-4E01-B9F0-6A32C8731F9C}">
      <text>
        <r>
          <rPr>
            <sz val="8"/>
            <color indexed="81"/>
            <rFont val="Tahoma"/>
            <family val="2"/>
          </rPr>
          <t>May end  the process after proportionately reserving funds for the Academic Achievement Award program  or continue the process to ensure that no LEA receives, in total, less than its appropriate hold-harmless amount.  The steps shown in the columns beyond illustrate the process.</t>
        </r>
      </text>
    </comment>
    <comment ref="Z3" authorId="1" shapeId="0" xr:uid="{E5ECAC04-D4FA-4BCA-9E53-A4B518C74EA2}">
      <text>
        <r>
          <rPr>
            <b/>
            <sz val="8"/>
            <color indexed="81"/>
            <rFont val="Tahoma"/>
            <family val="2"/>
          </rPr>
          <t>CA00715:</t>
        </r>
        <r>
          <rPr>
            <sz val="8"/>
            <color indexed="81"/>
            <rFont val="Tahoma"/>
            <family val="2"/>
          </rPr>
          <t xml:space="preserve">
Change this cell if amount withheld for Academic Achievement changes</t>
        </r>
      </text>
    </comment>
    <comment ref="AX7" authorId="2" shapeId="0" xr:uid="{5532FEA6-0C90-47F5-89AC-302E2D116D72}">
      <text>
        <t>[Threaded comment]
Your version of Excel allows you to read this threaded comment; however, any edits to it will get removed if the file is opened in a newer version of Excel. Learn more: https://go.microsoft.com/fwlink/?linkid=870924
Comment:
    Tracey had the population percentages rather than the direct cert</t>
      </text>
    </comment>
    <comment ref="A9" authorId="3" shapeId="0" xr:uid="{5D55D7BC-C294-492E-B960-101FD3A5EF57}">
      <text>
        <r>
          <rPr>
            <b/>
            <sz val="9"/>
            <color indexed="81"/>
            <rFont val="Tahoma"/>
            <family val="2"/>
          </rPr>
          <t>George Amin:</t>
        </r>
        <r>
          <rPr>
            <sz val="9"/>
            <color indexed="81"/>
            <rFont val="Tahoma"/>
            <family val="2"/>
          </rPr>
          <t xml:space="preserve">
Before muni deductions
3.12.21 - AB - added +1 to match federal information prelim sea res</t>
        </r>
      </text>
    </comment>
    <comment ref="D10" authorId="4" shapeId="0" xr:uid="{413D301E-450E-4CA8-B36B-20EA1A4418BB}">
      <text>
        <t>[Threaded comment]
Your version of Excel allows you to read this threaded comment; however, any edits to it will get removed if the file is opened in a newer version of Excel. Learn more: https://go.microsoft.com/fwlink/?linkid=870924
Comment:
    match with feds = -1</t>
      </text>
    </comment>
    <comment ref="C12" authorId="3" shapeId="0" xr:uid="{A07DAC8E-FCF7-441D-99B6-72C4A0CB563A}">
      <text>
        <r>
          <rPr>
            <b/>
            <sz val="9"/>
            <color indexed="81"/>
            <rFont val="Tahoma"/>
            <family val="2"/>
          </rPr>
          <t>George Amin:</t>
        </r>
        <r>
          <rPr>
            <sz val="9"/>
            <color indexed="81"/>
            <rFont val="Tahoma"/>
            <family val="2"/>
          </rPr>
          <t xml:space="preserve">
Next five columns linked to cell "150"  in columns I-M on the current year tab</t>
        </r>
      </text>
    </comment>
    <comment ref="V12" authorId="5" shapeId="0" xr:uid="{E5261898-EF8B-4316-A030-28353C076D7B}">
      <text>
        <r>
          <rPr>
            <sz val="8"/>
            <color indexed="81"/>
            <rFont val="Tahoma"/>
            <family val="2"/>
          </rPr>
          <t>STEP 2:  1% of total Title I, Part A allocation determined by ED reserved from LEAs after school improvement amount reserved.</t>
        </r>
      </text>
    </comment>
    <comment ref="X12" authorId="5" shapeId="0" xr:uid="{9A526926-81D2-4FBD-B4A2-D5B38D3713B1}">
      <text>
        <r>
          <rPr>
            <sz val="8"/>
            <color indexed="81"/>
            <rFont val="Tahoma"/>
            <family val="2"/>
          </rPr>
          <t>STEP 2:  1% of total Title I, Part A allocation determined by ED reserved from LEAs after school improvement amount reserved.</t>
        </r>
      </text>
    </comment>
    <comment ref="Y12" authorId="5" shapeId="0" xr:uid="{4A18D006-DE24-4623-A508-278E51A2A85D}">
      <text>
        <r>
          <rPr>
            <sz val="8"/>
            <color indexed="81"/>
            <rFont val="Tahoma"/>
            <family val="2"/>
          </rPr>
          <t>STEP 2:  1% of total Title I, Part A allocation determined by ED reserved from LEAs after school improvement amount reserved.
Numbers for columns  AG, AH, AI, &amp; AJ  taken from hold-harmless base worksheet-columns L-O</t>
        </r>
      </text>
    </comment>
    <comment ref="AC12" authorId="5" shapeId="0" xr:uid="{1A0E4ECA-648C-4AA7-9B73-957110C74C79}">
      <text>
        <r>
          <rPr>
            <sz val="8"/>
            <color indexed="81"/>
            <rFont val="Tahoma"/>
            <family val="2"/>
          </rPr>
          <t>The amount in this column is the sum of columns Z:AD and is the 2015-16 hold-harmless base.</t>
        </r>
      </text>
    </comment>
    <comment ref="AD12" authorId="5" shapeId="0" xr:uid="{8DFCFF84-5BC2-40E2-B77C-A8BB86BA3B0F}">
      <text>
        <r>
          <rPr>
            <b/>
            <sz val="8"/>
            <color indexed="81"/>
            <rFont val="Tahoma"/>
            <family val="2"/>
          </rPr>
          <t>GSA:</t>
        </r>
        <r>
          <rPr>
            <sz val="8"/>
            <color indexed="81"/>
            <rFont val="Tahoma"/>
            <family val="2"/>
          </rPr>
          <t xml:space="preserve">
Info comes from Populations sheet from USDOE-"Percent Formula"
</t>
        </r>
      </text>
    </comment>
    <comment ref="AE12" authorId="6" shapeId="0" xr:uid="{956025C8-248F-4BE4-A20C-A03D49C51557}">
      <text>
        <r>
          <rPr>
            <b/>
            <sz val="9"/>
            <color indexed="81"/>
            <rFont val="Tahoma"/>
            <family val="2"/>
          </rPr>
          <t>GSA:</t>
        </r>
        <r>
          <rPr>
            <sz val="9"/>
            <color indexed="81"/>
            <rFont val="Tahoma"/>
            <family val="2"/>
          </rPr>
          <t xml:space="preserve">
LEAs whose formula percentage is &gt; 15%</t>
        </r>
      </text>
    </comment>
    <comment ref="AF12" authorId="6" shapeId="0" xr:uid="{8A8B4BA6-4368-4981-B4A5-4CA799A3C5E5}">
      <text>
        <r>
          <rPr>
            <b/>
            <sz val="9"/>
            <color indexed="81"/>
            <rFont val="Tahoma"/>
            <family val="2"/>
          </rPr>
          <t>GSA:</t>
        </r>
        <r>
          <rPr>
            <sz val="9"/>
            <color indexed="81"/>
            <rFont val="Tahoma"/>
            <family val="2"/>
          </rPr>
          <t xml:space="preserve">
LEA's whose formula percentage  is &gt;15% and &lt; 30%</t>
        </r>
      </text>
    </comment>
    <comment ref="AG12" authorId="6" shapeId="0" xr:uid="{14A588A0-15DC-48D3-8E8A-EE3EC56212D5}">
      <text>
        <r>
          <rPr>
            <b/>
            <sz val="9"/>
            <color indexed="81"/>
            <rFont val="Tahoma"/>
            <family val="2"/>
          </rPr>
          <t>GSA:</t>
        </r>
        <r>
          <rPr>
            <sz val="9"/>
            <color indexed="81"/>
            <rFont val="Tahoma"/>
            <family val="2"/>
          </rPr>
          <t xml:space="preserve">
LEAs whose formula percentage is equal to or more than 30%
</t>
        </r>
      </text>
    </comment>
    <comment ref="AI12" authorId="5" shapeId="0" xr:uid="{8DE92CEC-F005-4ACD-A711-573E7756923A}">
      <text>
        <r>
          <rPr>
            <sz val="8"/>
            <color indexed="81"/>
            <rFont val="Tahoma"/>
            <family val="2"/>
          </rPr>
          <t>Col AL x Col AQ</t>
        </r>
      </text>
    </comment>
    <comment ref="AW12" authorId="5" shapeId="0" xr:uid="{7D3BC0BB-61FE-4CD5-8054-11E0E433D7D8}">
      <text>
        <r>
          <rPr>
            <b/>
            <sz val="8"/>
            <color indexed="81"/>
            <rFont val="Tahoma"/>
            <family val="2"/>
          </rPr>
          <t>GSA:</t>
        </r>
        <r>
          <rPr>
            <sz val="8"/>
            <color indexed="81"/>
            <rFont val="Tahoma"/>
            <family val="2"/>
          </rPr>
          <t xml:space="preserve">
Figures linked from Populations tab, column K</t>
        </r>
      </text>
    </comment>
    <comment ref="G13" authorId="5" shapeId="0" xr:uid="{19F022C0-8DF6-4A4A-8096-D89F55BFB2BF}">
      <text>
        <r>
          <rPr>
            <b/>
            <sz val="8"/>
            <color indexed="81"/>
            <rFont val="Tahoma"/>
            <family val="2"/>
          </rPr>
          <t>GSA:</t>
        </r>
        <r>
          <rPr>
            <sz val="8"/>
            <color indexed="81"/>
            <rFont val="Tahoma"/>
            <family val="2"/>
          </rPr>
          <t xml:space="preserve">
Should match last year's total allocation to TN-came from current year allocation spreadsheet from ED</t>
        </r>
      </text>
    </comment>
    <comment ref="L13" authorId="5" shapeId="0" xr:uid="{877A2195-AD9C-4BA1-A987-C9836A727C49}">
      <text>
        <r>
          <rPr>
            <b/>
            <sz val="8"/>
            <color indexed="81"/>
            <rFont val="Tahoma"/>
            <family val="2"/>
          </rPr>
          <t>GSA:</t>
        </r>
        <r>
          <rPr>
            <sz val="8"/>
            <color indexed="81"/>
            <rFont val="Tahoma"/>
            <family val="2"/>
          </rPr>
          <t xml:space="preserve">
Should match this year's allocation to TN-came from current year spreadsheet from ED</t>
        </r>
      </text>
    </comment>
    <comment ref="N13" authorId="3" shapeId="0" xr:uid="{1FE94575-133D-440D-BAF6-B86C05C21D5C}">
      <text>
        <r>
          <rPr>
            <b/>
            <sz val="9"/>
            <color indexed="81"/>
            <rFont val="Tahoma"/>
            <family val="2"/>
          </rPr>
          <t>George Amin:</t>
        </r>
        <r>
          <rPr>
            <sz val="9"/>
            <color indexed="81"/>
            <rFont val="Tahoma"/>
            <family val="2"/>
          </rPr>
          <t xml:space="preserve">
Should match flow-through from last year less special schools allocations</t>
        </r>
      </text>
    </comment>
    <comment ref="Q13" authorId="3" shapeId="0" xr:uid="{2CB5B87E-21E0-4C0F-960F-E34F292AE450}">
      <text>
        <r>
          <rPr>
            <b/>
            <sz val="9"/>
            <color indexed="81"/>
            <rFont val="Tahoma"/>
            <family val="2"/>
          </rPr>
          <t>George Amin:</t>
        </r>
        <r>
          <rPr>
            <sz val="9"/>
            <color indexed="81"/>
            <rFont val="Tahoma"/>
            <family val="2"/>
          </rPr>
          <t xml:space="preserve">
Turn this cell green when it matches the required set-aside for School Improvement</t>
        </r>
      </text>
    </comment>
    <comment ref="AC13" authorId="3" shapeId="0" xr:uid="{C52F6981-FA0E-4932-BEDA-423D9D32B7A4}">
      <text>
        <r>
          <rPr>
            <b/>
            <sz val="9"/>
            <color indexed="81"/>
            <rFont val="Tahoma"/>
            <family val="2"/>
          </rPr>
          <t>George Amin:</t>
        </r>
        <r>
          <rPr>
            <sz val="9"/>
            <color indexed="81"/>
            <rFont val="Tahoma"/>
            <family val="2"/>
          </rPr>
          <t xml:space="preserve">
Should match flow-through allocation in last year's last revision</t>
        </r>
      </text>
    </comment>
    <comment ref="L14" authorId="3" shapeId="0" xr:uid="{918C62F7-89F1-4270-A98C-F2E74852D41F}">
      <text>
        <r>
          <rPr>
            <b/>
            <sz val="9"/>
            <color indexed="81"/>
            <rFont val="Tahoma"/>
            <family val="2"/>
          </rPr>
          <t>George Amin:</t>
        </r>
        <r>
          <rPr>
            <sz val="9"/>
            <color indexed="81"/>
            <rFont val="Tahoma"/>
            <family val="2"/>
          </rPr>
          <t xml:space="preserve">
Allocations PLUS removed Concentration amounts for 4 munis who are NOT eligible to receive this portion</t>
        </r>
      </text>
    </comment>
    <comment ref="R14" authorId="5" shapeId="0" xr:uid="{131A1651-9271-4BDB-A53E-B9A9297F3FAF}">
      <text>
        <r>
          <rPr>
            <b/>
            <sz val="9"/>
            <color indexed="81"/>
            <rFont val="Tahoma"/>
            <family val="2"/>
          </rPr>
          <t>GSA:</t>
        </r>
        <r>
          <rPr>
            <sz val="9"/>
            <color indexed="81"/>
            <rFont val="Tahoma"/>
            <family val="2"/>
          </rPr>
          <t xml:space="preserve">
Allocations including 
school improvement</t>
        </r>
      </text>
    </comment>
    <comment ref="V14" authorId="5" shapeId="0" xr:uid="{349B112F-C70D-4C34-A6BA-62353EE5C771}">
      <text>
        <r>
          <rPr>
            <b/>
            <sz val="8"/>
            <color indexed="81"/>
            <rFont val="Tahoma"/>
            <family val="2"/>
          </rPr>
          <t>GSA:</t>
        </r>
        <r>
          <rPr>
            <sz val="8"/>
            <color indexed="81"/>
            <rFont val="Tahoma"/>
            <family val="2"/>
          </rPr>
          <t xml:space="preserve">
Sum of allocations plus school improvement and state admin</t>
        </r>
      </text>
    </comment>
    <comment ref="C15" authorId="3" shapeId="0" xr:uid="{58DD56A0-447E-4342-9048-39862C9BFECE}">
      <text>
        <r>
          <rPr>
            <b/>
            <sz val="9"/>
            <color indexed="81"/>
            <rFont val="Tahoma"/>
            <family val="2"/>
          </rPr>
          <t>George Amin:</t>
        </r>
        <r>
          <rPr>
            <sz val="9"/>
            <color indexed="81"/>
            <rFont val="Tahoma"/>
            <family val="2"/>
          </rPr>
          <t xml:space="preserve">
Col F on the Current Year tab
</t>
        </r>
      </text>
    </comment>
    <comment ref="B16" authorId="7" shapeId="0" xr:uid="{F4D94E98-EFBD-4AA3-8B7F-65E0D7086888}">
      <text>
        <r>
          <rPr>
            <sz val="8"/>
            <color indexed="81"/>
            <rFont val="Tahoma"/>
            <family val="2"/>
          </rPr>
          <t xml:space="preserve">Note that the order of the districts in this worksheet  is slightly different from the district order shown in the other worksheets because FT Campbell DOD is placed right below Montgomery Co.  Also, Nashville-Davidson was changed to Davidson Co; Clarksville-Montgomery wa changed to Montgomery Co and Jackson-Madison was changed to Madison Co and then sorted alphabetically  York Institute (State Special School) was added below Wilson Co.
</t>
        </r>
      </text>
    </comment>
    <comment ref="J16" authorId="3" shapeId="0" xr:uid="{F05B381E-415C-49D9-902A-96B546AA3553}">
      <text>
        <r>
          <rPr>
            <b/>
            <sz val="8"/>
            <color indexed="81"/>
            <rFont val="Tahoma"/>
            <family val="2"/>
          </rPr>
          <t>George Amin:</t>
        </r>
        <r>
          <rPr>
            <sz val="8"/>
            <color indexed="81"/>
            <rFont val="Tahoma"/>
            <family val="2"/>
          </rPr>
          <t xml:space="preserve">
Links to column "P" on the current year tab</t>
        </r>
      </text>
    </comment>
    <comment ref="K16" authorId="3" shapeId="0" xr:uid="{B67C34B9-C6F6-48C9-A121-05DBE56298F1}">
      <text>
        <r>
          <rPr>
            <b/>
            <sz val="8"/>
            <color indexed="81"/>
            <rFont val="Tahoma"/>
            <family val="2"/>
          </rPr>
          <t>George Amin:</t>
        </r>
        <r>
          <rPr>
            <sz val="8"/>
            <color indexed="81"/>
            <rFont val="Tahoma"/>
            <family val="2"/>
          </rPr>
          <t xml:space="preserve">
Links to column "Q" on the current year tab</t>
        </r>
      </text>
    </comment>
    <comment ref="L16" authorId="3" shapeId="0" xr:uid="{41AE6C30-B7A2-4D28-AA24-B79CC0C63761}">
      <text>
        <r>
          <rPr>
            <b/>
            <sz val="8"/>
            <color indexed="81"/>
            <rFont val="Tahoma"/>
            <family val="2"/>
          </rPr>
          <t>George Amin:</t>
        </r>
        <r>
          <rPr>
            <sz val="8"/>
            <color indexed="81"/>
            <rFont val="Tahoma"/>
            <family val="2"/>
          </rPr>
          <t xml:space="preserve">
Links to column "R" on the current year tab</t>
        </r>
      </text>
    </comment>
    <comment ref="AW44" authorId="8" shapeId="0" xr:uid="{92C2B9E4-BAA6-43A0-A78F-4C1A6EB9309F}">
      <text>
        <t>[Threaded comment]
Your version of Excel allows you to read this threaded comment; however, any edits to it will get removed if the file is opened in a newer version of Excel. Learn more: https://go.microsoft.com/fwlink/?linkid=870924
Comment:
    GEorge has 16951</t>
      </text>
    </comment>
    <comment ref="AW81" authorId="9" shapeId="0" xr:uid="{51801F72-F516-44DB-8A92-30C5EEDF91F5}">
      <text>
        <t>[Threaded comment]
Your version of Excel allows you to read this threaded comment; however, any edits to it will get removed if the file is opened in a newer version of Excel. Learn more: https://go.microsoft.com/fwlink/?linkid=870924
Comment:
    I have 1440, george has 1490</t>
      </text>
    </comment>
  </commentList>
</comments>
</file>

<file path=xl/sharedStrings.xml><?xml version="1.0" encoding="utf-8"?>
<sst xmlns="http://schemas.openxmlformats.org/spreadsheetml/2006/main" count="2285" uniqueCount="602">
  <si>
    <t xml:space="preserve">FY22 ESSA Allocations Summary </t>
  </si>
  <si>
    <t xml:space="preserve">FY22 Prelim Allocation </t>
  </si>
  <si>
    <t>FY21 Final Allocation</t>
  </si>
  <si>
    <t xml:space="preserve">Total Allocation Difference </t>
  </si>
  <si>
    <t xml:space="preserve">Total Allocation Percent Difference </t>
  </si>
  <si>
    <t>Title</t>
  </si>
  <si>
    <t xml:space="preserve">Title I-A </t>
  </si>
  <si>
    <t>Title I-A Neglected</t>
  </si>
  <si>
    <t>Title I-D LEAs</t>
  </si>
  <si>
    <t>Title I-D SA</t>
  </si>
  <si>
    <t>Title II-A</t>
  </si>
  <si>
    <t xml:space="preserve">Title III-A </t>
  </si>
  <si>
    <t>Title IV-A</t>
  </si>
  <si>
    <t xml:space="preserve">Title V-B </t>
  </si>
  <si>
    <t xml:space="preserve">Total </t>
  </si>
  <si>
    <t>Loss Comparison for Title I-A Allocations FY22/FY21 (LEAs with at least $35,000 reduction)</t>
  </si>
  <si>
    <t>(Systems that lost $20K or more in total I-A allocation-includes both base and LocNeg)</t>
  </si>
  <si>
    <r>
      <t xml:space="preserve">FINAL: Use Allocations Current Year tab,  cols. K-O for current year
</t>
    </r>
    <r>
      <rPr>
        <b/>
        <i/>
        <sz val="10"/>
        <rFont val="Times New Roman"/>
        <family val="1"/>
      </rPr>
      <t>Prelims-use cols. F-J for last year and cols K-O from Current Year Allocations tab-Prelim spreadsheet</t>
    </r>
  </si>
  <si>
    <t>SI&amp;SA tab, col P/Q</t>
  </si>
  <si>
    <t>SI&amp;SA tab, col AT/AU</t>
  </si>
  <si>
    <t>Use SA and SI tab, cols. AV-BA/AW-BB</t>
  </si>
  <si>
    <t>Use Populations-merged tab, cols. F-L</t>
  </si>
  <si>
    <r>
      <rPr>
        <b/>
        <i/>
        <sz val="9"/>
        <color rgb="FF0070C0"/>
        <rFont val="Times New Roman"/>
        <family val="1"/>
      </rPr>
      <t xml:space="preserve">
</t>
    </r>
    <r>
      <rPr>
        <b/>
        <sz val="9"/>
        <rFont val="Times New Roman"/>
        <family val="1"/>
      </rPr>
      <t xml:space="preserve">
SYSTEM NAME</t>
    </r>
  </si>
  <si>
    <t>Basic Allocation</t>
  </si>
  <si>
    <t>Conc. Allocation</t>
  </si>
  <si>
    <t>Targeted Allocation</t>
  </si>
  <si>
    <t>EFIG Allocation</t>
  </si>
  <si>
    <t>Total Title I Allocation</t>
  </si>
  <si>
    <r>
      <t xml:space="preserve">School Improvement Contribution
</t>
    </r>
    <r>
      <rPr>
        <b/>
        <sz val="10"/>
        <color indexed="10"/>
        <rFont val="Arial"/>
        <family val="2"/>
      </rPr>
      <t/>
    </r>
  </si>
  <si>
    <t xml:space="preserve">Base Allocation less per pupil for Special Schools </t>
  </si>
  <si>
    <t>Percent Change</t>
  </si>
  <si>
    <t>Total Formula Counts</t>
  </si>
  <si>
    <t xml:space="preserve">Per Pupil Amount
</t>
  </si>
  <si>
    <t xml:space="preserve">
Poverty </t>
  </si>
  <si>
    <t xml:space="preserve">Special School Taken Out </t>
  </si>
  <si>
    <t>NEG</t>
  </si>
  <si>
    <t>DEL</t>
  </si>
  <si>
    <t>FOSTER</t>
  </si>
  <si>
    <t xml:space="preserve">TOTAL FORMULA </t>
  </si>
  <si>
    <t>5-17
POP.</t>
  </si>
  <si>
    <t>PERCENT
FORMULA</t>
  </si>
  <si>
    <r>
      <t>Achievement School District-</t>
    </r>
    <r>
      <rPr>
        <b/>
        <sz val="10"/>
        <color theme="4" tint="-0.249977111117893"/>
        <rFont val="Times New Roman"/>
        <family val="1"/>
      </rPr>
      <t>2022</t>
    </r>
  </si>
  <si>
    <r>
      <t xml:space="preserve">Aloca City- </t>
    </r>
    <r>
      <rPr>
        <b/>
        <sz val="10"/>
        <color theme="4" tint="-0.249977111117893"/>
        <rFont val="Times New Roman"/>
        <family val="1"/>
      </rPr>
      <t>2022</t>
    </r>
  </si>
  <si>
    <r>
      <t xml:space="preserve">Arlington City Schools-  </t>
    </r>
    <r>
      <rPr>
        <b/>
        <sz val="10"/>
        <color theme="4" tint="-0.249977111117893"/>
        <rFont val="Times New Roman"/>
        <family val="1"/>
      </rPr>
      <t>2022</t>
    </r>
  </si>
  <si>
    <r>
      <t xml:space="preserve">Athens City  </t>
    </r>
    <r>
      <rPr>
        <b/>
        <sz val="10"/>
        <color theme="4" tint="-0.249977111117893"/>
        <rFont val="Times New Roman"/>
        <family val="1"/>
      </rPr>
      <t>2022</t>
    </r>
  </si>
  <si>
    <r>
      <t xml:space="preserve">Bartlett City Schools- </t>
    </r>
    <r>
      <rPr>
        <b/>
        <sz val="10"/>
        <color theme="4"/>
        <rFont val="Times New Roman"/>
        <family val="1"/>
      </rPr>
      <t>2022</t>
    </r>
  </si>
  <si>
    <r>
      <t xml:space="preserve">Bradley County- </t>
    </r>
    <r>
      <rPr>
        <b/>
        <sz val="10"/>
        <color theme="4" tint="-0.249977111117893"/>
        <rFont val="Times New Roman"/>
        <family val="1"/>
      </rPr>
      <t>2022</t>
    </r>
  </si>
  <si>
    <r>
      <t>Cheatham -</t>
    </r>
    <r>
      <rPr>
        <b/>
        <sz val="10"/>
        <color theme="8"/>
        <rFont val="Times New Roman"/>
        <family val="1"/>
      </rPr>
      <t xml:space="preserve"> 2020</t>
    </r>
  </si>
  <si>
    <r>
      <t xml:space="preserve">Clairborne </t>
    </r>
    <r>
      <rPr>
        <b/>
        <sz val="10"/>
        <color theme="4" tint="-0.249977111117893"/>
        <rFont val="Times New Roman"/>
        <family val="1"/>
      </rPr>
      <t>2022</t>
    </r>
  </si>
  <si>
    <r>
      <t xml:space="preserve">Cleveland  City </t>
    </r>
    <r>
      <rPr>
        <b/>
        <sz val="10"/>
        <color theme="4" tint="-0.249977111117893"/>
        <rFont val="Times New Roman"/>
        <family val="1"/>
      </rPr>
      <t>2022</t>
    </r>
  </si>
  <si>
    <r>
      <t xml:space="preserve">Collierville City Schools- </t>
    </r>
    <r>
      <rPr>
        <b/>
        <sz val="10"/>
        <color theme="8"/>
        <rFont val="Times New Roman"/>
        <family val="1"/>
      </rPr>
      <t>2022</t>
    </r>
  </si>
  <si>
    <r>
      <t>Davidson -</t>
    </r>
    <r>
      <rPr>
        <b/>
        <sz val="10"/>
        <color theme="4" tint="-0.249977111117893"/>
        <rFont val="Times New Roman"/>
        <family val="1"/>
      </rPr>
      <t xml:space="preserve"> 2022</t>
    </r>
  </si>
  <si>
    <r>
      <t>Dickson -</t>
    </r>
    <r>
      <rPr>
        <b/>
        <sz val="10"/>
        <color theme="4" tint="-0.249977111117893"/>
        <rFont val="Times New Roman"/>
        <family val="1"/>
      </rPr>
      <t>2022</t>
    </r>
  </si>
  <si>
    <r>
      <t xml:space="preserve">Dyer - </t>
    </r>
    <r>
      <rPr>
        <b/>
        <sz val="10"/>
        <color theme="8"/>
        <rFont val="Times New Roman"/>
        <family val="1"/>
      </rPr>
      <t>2020</t>
    </r>
  </si>
  <si>
    <r>
      <t xml:space="preserve">Fayetteville County - </t>
    </r>
    <r>
      <rPr>
        <b/>
        <sz val="10"/>
        <color theme="8"/>
        <rFont val="Times New Roman"/>
        <family val="1"/>
      </rPr>
      <t>2020</t>
    </r>
  </si>
  <si>
    <r>
      <t xml:space="preserve">Fentress - </t>
    </r>
    <r>
      <rPr>
        <b/>
        <sz val="10"/>
        <color theme="8"/>
        <rFont val="Times New Roman"/>
        <family val="1"/>
      </rPr>
      <t>2020</t>
    </r>
  </si>
  <si>
    <r>
      <t>Germantown County -</t>
    </r>
    <r>
      <rPr>
        <b/>
        <sz val="10"/>
        <color theme="8"/>
        <rFont val="Times New Roman"/>
        <family val="1"/>
      </rPr>
      <t>2020</t>
    </r>
  </si>
  <si>
    <r>
      <t xml:space="preserve">Gibson County- </t>
    </r>
    <r>
      <rPr>
        <b/>
        <sz val="10"/>
        <color theme="8"/>
        <rFont val="Times New Roman"/>
        <family val="1"/>
      </rPr>
      <t>2020</t>
    </r>
  </si>
  <si>
    <r>
      <t xml:space="preserve">Hardeman- </t>
    </r>
    <r>
      <rPr>
        <b/>
        <sz val="10"/>
        <color theme="8"/>
        <rFont val="Times New Roman"/>
        <family val="1"/>
      </rPr>
      <t>2020</t>
    </r>
  </si>
  <si>
    <r>
      <t xml:space="preserve">Jackson  County- </t>
    </r>
    <r>
      <rPr>
        <b/>
        <sz val="10"/>
        <color theme="8"/>
        <rFont val="Times New Roman"/>
        <family val="1"/>
      </rPr>
      <t>2020</t>
    </r>
  </si>
  <si>
    <t>Jefferson County 2022</t>
  </si>
  <si>
    <r>
      <t xml:space="preserve">Knox County- </t>
    </r>
    <r>
      <rPr>
        <b/>
        <sz val="10"/>
        <color theme="8"/>
        <rFont val="Times New Roman"/>
        <family val="1"/>
      </rPr>
      <t>2020</t>
    </r>
  </si>
  <si>
    <r>
      <t xml:space="preserve">Lakeland City Schools - </t>
    </r>
    <r>
      <rPr>
        <b/>
        <sz val="10"/>
        <color theme="8"/>
        <rFont val="Times New Roman"/>
        <family val="1"/>
      </rPr>
      <t>2020</t>
    </r>
  </si>
  <si>
    <r>
      <t xml:space="preserve">Lenoir City - </t>
    </r>
    <r>
      <rPr>
        <b/>
        <sz val="10"/>
        <color theme="8"/>
        <rFont val="Times New Roman"/>
        <family val="1"/>
      </rPr>
      <t>2020</t>
    </r>
  </si>
  <si>
    <r>
      <t xml:space="preserve">Loudon County - </t>
    </r>
    <r>
      <rPr>
        <b/>
        <sz val="10"/>
        <color theme="8"/>
        <rFont val="Times New Roman"/>
        <family val="1"/>
      </rPr>
      <t>2020</t>
    </r>
  </si>
  <si>
    <r>
      <t xml:space="preserve">Macon County- </t>
    </r>
    <r>
      <rPr>
        <b/>
        <sz val="10"/>
        <color theme="8"/>
        <rFont val="Times New Roman"/>
        <family val="1"/>
      </rPr>
      <t>2020</t>
    </r>
  </si>
  <si>
    <r>
      <t xml:space="preserve">Maury County- </t>
    </r>
    <r>
      <rPr>
        <b/>
        <sz val="10"/>
        <color theme="8"/>
        <rFont val="Times New Roman"/>
        <family val="1"/>
      </rPr>
      <t>2020</t>
    </r>
  </si>
  <si>
    <r>
      <t xml:space="preserve">McNairy County- </t>
    </r>
    <r>
      <rPr>
        <b/>
        <sz val="10"/>
        <color theme="8"/>
        <rFont val="Times New Roman"/>
        <family val="1"/>
      </rPr>
      <t>2020</t>
    </r>
  </si>
  <si>
    <r>
      <t xml:space="preserve">Millington City Schools - </t>
    </r>
    <r>
      <rPr>
        <b/>
        <sz val="10"/>
        <color theme="8"/>
        <rFont val="Times New Roman"/>
        <family val="1"/>
      </rPr>
      <t>2020</t>
    </r>
  </si>
  <si>
    <r>
      <t>Murfreesboro City -</t>
    </r>
    <r>
      <rPr>
        <b/>
        <sz val="10"/>
        <color theme="4" tint="-0.249977111117893"/>
        <rFont val="Times New Roman"/>
        <family val="1"/>
      </rPr>
      <t>2020</t>
    </r>
  </si>
  <si>
    <t>Rhea County-2022</t>
  </si>
  <si>
    <t>Sevier County-2022</t>
  </si>
  <si>
    <t>Shelby County-2022</t>
  </si>
  <si>
    <t>Sumner County-2022</t>
  </si>
  <si>
    <t>Tipton County-2022</t>
  </si>
  <si>
    <t>Union City-2022</t>
  </si>
  <si>
    <t>Wayne County-2022</t>
  </si>
  <si>
    <t>Title I-A Comparison FY22</t>
  </si>
  <si>
    <t>System Number</t>
  </si>
  <si>
    <t>School System</t>
  </si>
  <si>
    <t xml:space="preserve">Total Allocation less per pupil for special school </t>
  </si>
  <si>
    <t>Title I Base Difference
(new less old)</t>
  </si>
  <si>
    <t>Achievement School District</t>
  </si>
  <si>
    <t>Alamo City</t>
  </si>
  <si>
    <t>Alcoa City</t>
  </si>
  <si>
    <t>Anderson County</t>
  </si>
  <si>
    <t>Arlington City Schools</t>
  </si>
  <si>
    <t>Athens City</t>
  </si>
  <si>
    <t>Bartlett City Schools</t>
  </si>
  <si>
    <t>Bedford County</t>
  </si>
  <si>
    <t>Bells City</t>
  </si>
  <si>
    <t>Benton County</t>
  </si>
  <si>
    <t>Bledsoe County</t>
  </si>
  <si>
    <t>Blount County</t>
  </si>
  <si>
    <t>Bradford SSD</t>
  </si>
  <si>
    <t>Bradley County</t>
  </si>
  <si>
    <t>Bristol City</t>
  </si>
  <si>
    <t>Campbell County</t>
  </si>
  <si>
    <t>Cannon County</t>
  </si>
  <si>
    <t>Carter County</t>
  </si>
  <si>
    <t>Cheatham County</t>
  </si>
  <si>
    <t>Chester County</t>
  </si>
  <si>
    <t>Claiborne County</t>
  </si>
  <si>
    <t>Clay County</t>
  </si>
  <si>
    <t>Cleveland City</t>
  </si>
  <si>
    <t>Clinton City</t>
  </si>
  <si>
    <t>Cocke County</t>
  </si>
  <si>
    <t>Coffee County</t>
  </si>
  <si>
    <t>Collierville City Schools</t>
  </si>
  <si>
    <t>Crockett County</t>
  </si>
  <si>
    <t>Cumberland County</t>
  </si>
  <si>
    <t>Davidson County</t>
  </si>
  <si>
    <t>Dayton City</t>
  </si>
  <si>
    <t>Decatur County</t>
  </si>
  <si>
    <t>Dekalb County</t>
  </si>
  <si>
    <t>Dickson County</t>
  </si>
  <si>
    <t>Dyer County</t>
  </si>
  <si>
    <t>Dyersburg City</t>
  </si>
  <si>
    <t>Elizabethton City</t>
  </si>
  <si>
    <t>Etowah City</t>
  </si>
  <si>
    <t>Fayette County</t>
  </si>
  <si>
    <t>Fayetteville City</t>
  </si>
  <si>
    <t>Fentress County</t>
  </si>
  <si>
    <t>Franklin County</t>
  </si>
  <si>
    <t>Franklin SSD</t>
  </si>
  <si>
    <t>Germantown City Schools</t>
  </si>
  <si>
    <t>Gibson County SSD</t>
  </si>
  <si>
    <t>Giles County</t>
  </si>
  <si>
    <t>Grainger County</t>
  </si>
  <si>
    <t>Greene County</t>
  </si>
  <si>
    <t>Greeneville City</t>
  </si>
  <si>
    <t>Grundy County</t>
  </si>
  <si>
    <t>Hamblen County</t>
  </si>
  <si>
    <t>Hamilton County</t>
  </si>
  <si>
    <t>Hancock County</t>
  </si>
  <si>
    <t>Hardeman County</t>
  </si>
  <si>
    <t>Hardin County</t>
  </si>
  <si>
    <t>Hawkins County</t>
  </si>
  <si>
    <t>Haywood County</t>
  </si>
  <si>
    <t>Henderson County</t>
  </si>
  <si>
    <t>Henry County</t>
  </si>
  <si>
    <t>Hickman County</t>
  </si>
  <si>
    <t>Hollow Rock/Bruceton SSD</t>
  </si>
  <si>
    <t>Houston County</t>
  </si>
  <si>
    <t>Humboldt City</t>
  </si>
  <si>
    <t>Humphreys County</t>
  </si>
  <si>
    <t>Huntingdon SSD</t>
  </si>
  <si>
    <t>Jackson County</t>
  </si>
  <si>
    <t>Jefferson County</t>
  </si>
  <si>
    <t>Johnson City</t>
  </si>
  <si>
    <t>Johnson County</t>
  </si>
  <si>
    <t>Kingsport City</t>
  </si>
  <si>
    <t>Knox County</t>
  </si>
  <si>
    <t>Lake County</t>
  </si>
  <si>
    <t>Lakeland City Schools</t>
  </si>
  <si>
    <t>Lauderdale County</t>
  </si>
  <si>
    <t>Lawrence County</t>
  </si>
  <si>
    <t>Lebanon SSD</t>
  </si>
  <si>
    <t>Lenoir City</t>
  </si>
  <si>
    <t>Lewis County</t>
  </si>
  <si>
    <t>Lexington City</t>
  </si>
  <si>
    <t>Lincoln County</t>
  </si>
  <si>
    <t>Loudon County</t>
  </si>
  <si>
    <t>Macon County</t>
  </si>
  <si>
    <t>Madison County</t>
  </si>
  <si>
    <t>Manchester City</t>
  </si>
  <si>
    <t>Marion County</t>
  </si>
  <si>
    <t>Marshall County</t>
  </si>
  <si>
    <t>Maryville City</t>
  </si>
  <si>
    <t>Maury County</t>
  </si>
  <si>
    <t>McKenzie SSD</t>
  </si>
  <si>
    <t>McMinn County</t>
  </si>
  <si>
    <t>McNairy County</t>
  </si>
  <si>
    <t>Meigs County</t>
  </si>
  <si>
    <t>Milan SSD</t>
  </si>
  <si>
    <t>Millington City Schools</t>
  </si>
  <si>
    <t>Monroe County</t>
  </si>
  <si>
    <t>Montgomery Co</t>
  </si>
  <si>
    <t>Moore County</t>
  </si>
  <si>
    <t>Morgan County</t>
  </si>
  <si>
    <t>Murfreesboro City</t>
  </si>
  <si>
    <t>Newport City</t>
  </si>
  <si>
    <t>Oak Ridge City</t>
  </si>
  <si>
    <t>Obion County</t>
  </si>
  <si>
    <t>Oneida SSD</t>
  </si>
  <si>
    <t>Overton County</t>
  </si>
  <si>
    <t>Paris SSD</t>
  </si>
  <si>
    <t>Perry County</t>
  </si>
  <si>
    <t>Pickett County</t>
  </si>
  <si>
    <t>Polk County</t>
  </si>
  <si>
    <t>Putnam County</t>
  </si>
  <si>
    <t>Rhea County</t>
  </si>
  <si>
    <t>Richard City SSD</t>
  </si>
  <si>
    <t>Roane County</t>
  </si>
  <si>
    <t>Robertson County</t>
  </si>
  <si>
    <t>Rogersville City</t>
  </si>
  <si>
    <t>Rutherford County</t>
  </si>
  <si>
    <t>Scott County</t>
  </si>
  <si>
    <t>Sequatchie County</t>
  </si>
  <si>
    <t>Sevier County</t>
  </si>
  <si>
    <t>Shelby County</t>
  </si>
  <si>
    <t>Smith County</t>
  </si>
  <si>
    <t>So Carroll County SSD</t>
  </si>
  <si>
    <t>TN Public Charter Commission</t>
  </si>
  <si>
    <t>Stewart County</t>
  </si>
  <si>
    <t>Sullivan County</t>
  </si>
  <si>
    <t>Sumner County</t>
  </si>
  <si>
    <t>Sweetwater City</t>
  </si>
  <si>
    <t>Tipton County</t>
  </si>
  <si>
    <t>Trenton SSD</t>
  </si>
  <si>
    <t>Trousdale County</t>
  </si>
  <si>
    <t>Tullahoma City</t>
  </si>
  <si>
    <t>Unicoi County</t>
  </si>
  <si>
    <t>Union City</t>
  </si>
  <si>
    <t>Union County</t>
  </si>
  <si>
    <t>Van Buren County</t>
  </si>
  <si>
    <t>Warren County</t>
  </si>
  <si>
    <t>Washington County</t>
  </si>
  <si>
    <t>Wayne County</t>
  </si>
  <si>
    <t>Weakley County</t>
  </si>
  <si>
    <t>West Carroll County SSD</t>
  </si>
  <si>
    <t>White County</t>
  </si>
  <si>
    <t>Williamson County</t>
  </si>
  <si>
    <t>Wilson County</t>
  </si>
  <si>
    <t>York Institute</t>
  </si>
  <si>
    <t>TN School for the Blind</t>
  </si>
  <si>
    <t>TN School for the Deaf</t>
  </si>
  <si>
    <t>West TN School for Deaf</t>
  </si>
  <si>
    <t xml:space="preserve">Totals </t>
  </si>
  <si>
    <t xml:space="preserve">Part D Subpart 2 </t>
  </si>
  <si>
    <t xml:space="preserve">Reserve for Neglected </t>
  </si>
  <si>
    <t>Bartlett City</t>
  </si>
  <si>
    <t>DeKalb County</t>
  </si>
  <si>
    <t>Total</t>
  </si>
  <si>
    <t xml:space="preserve">Title I-C Migrant </t>
  </si>
  <si>
    <t>LEAID</t>
  </si>
  <si>
    <t xml:space="preserve">LEA </t>
  </si>
  <si>
    <t xml:space="preserve">Allocation Amount </t>
  </si>
  <si>
    <t>Cleveland</t>
  </si>
  <si>
    <t>Dayton</t>
  </si>
  <si>
    <t>Elizabethton</t>
  </si>
  <si>
    <t>Greeneville</t>
  </si>
  <si>
    <t>Maryville</t>
  </si>
  <si>
    <t>Montgomery County</t>
  </si>
  <si>
    <t>Murfreesboro</t>
  </si>
  <si>
    <t>Newport</t>
  </si>
  <si>
    <t>Paris</t>
  </si>
  <si>
    <t>Alvin C York Institute</t>
  </si>
  <si>
    <t xml:space="preserve">Total Allocation </t>
  </si>
  <si>
    <t xml:space="preserve">Title I-D, LEA Comparison FY22 </t>
  </si>
  <si>
    <t xml:space="preserve">School System </t>
  </si>
  <si>
    <t xml:space="preserve">NEW LEAs </t>
  </si>
  <si>
    <t>Cheatham</t>
  </si>
  <si>
    <t xml:space="preserve">Cleveland City </t>
  </si>
  <si>
    <t xml:space="preserve">Maryville City </t>
  </si>
  <si>
    <t xml:space="preserve">Rhea County </t>
  </si>
  <si>
    <t xml:space="preserve">Scott County </t>
  </si>
  <si>
    <t>Title I-D, SA  Comparison FY22</t>
  </si>
  <si>
    <t>TN Dept of Children's Services</t>
  </si>
  <si>
    <t>TN Dept of Corrections</t>
  </si>
  <si>
    <t>Title II-A Comparison FY22</t>
  </si>
  <si>
    <t>Achievement School District (ASD)</t>
  </si>
  <si>
    <t xml:space="preserve">Arlington City </t>
  </si>
  <si>
    <t>Collierville City</t>
  </si>
  <si>
    <t>Germantown City</t>
  </si>
  <si>
    <t>Lakeland City</t>
  </si>
  <si>
    <t>Millington City</t>
  </si>
  <si>
    <t>TN Public Charter commission</t>
  </si>
  <si>
    <t>Title III-A Comparison FY22</t>
  </si>
  <si>
    <t>Title IV-A Comparison FY22</t>
  </si>
  <si>
    <t>Title V-B Comparison FY22</t>
  </si>
  <si>
    <t>Hold-harmless iteration (optional)</t>
  </si>
  <si>
    <t>Crockett, Alamo, Bells Agreement</t>
  </si>
  <si>
    <t>Original</t>
  </si>
  <si>
    <t>Agreement</t>
  </si>
  <si>
    <t>Reduction for State Administration</t>
  </si>
  <si>
    <t>Reduction for Academic Achievement</t>
  </si>
  <si>
    <t>Crockett</t>
  </si>
  <si>
    <t xml:space="preserve">Alamo </t>
  </si>
  <si>
    <t>TENNESSEE</t>
  </si>
  <si>
    <t>Allocation Change</t>
  </si>
  <si>
    <t>Bells</t>
  </si>
  <si>
    <t>REDUCTIONS FOR 4% SCHOOL IMPROVEMENT RESERVE,</t>
  </si>
  <si>
    <t>This year</t>
  </si>
  <si>
    <t>Final</t>
  </si>
  <si>
    <t>1st Iteration</t>
  </si>
  <si>
    <t>2nd Iteration (if needed)</t>
  </si>
  <si>
    <t>3rd Iteration (if necessary)</t>
  </si>
  <si>
    <t>Fentress Co Allocation</t>
  </si>
  <si>
    <t>1% STATE ADMINISTRATION RESERVE, AND ACADEMIC</t>
  </si>
  <si>
    <t>Last year</t>
  </si>
  <si>
    <r>
      <t>Fentress Portion (</t>
    </r>
    <r>
      <rPr>
        <b/>
        <sz val="10"/>
        <color rgb="FFFF0000"/>
        <rFont val="Arial"/>
        <family val="2"/>
      </rPr>
      <t>85.1594</t>
    </r>
    <r>
      <rPr>
        <b/>
        <sz val="10"/>
        <color theme="3" tint="-0.499984740745262"/>
        <rFont val="Arial"/>
        <family val="2"/>
      </rPr>
      <t>% of County allocation)</t>
    </r>
  </si>
  <si>
    <t>ACHIEVEMENT AWARDS</t>
  </si>
  <si>
    <t>Amount</t>
  </si>
  <si>
    <r>
      <t>York Portion (</t>
    </r>
    <r>
      <rPr>
        <b/>
        <sz val="10"/>
        <color rgb="FFFF0000"/>
        <rFont val="Arial"/>
        <family val="2"/>
      </rPr>
      <t>14.8406</t>
    </r>
    <r>
      <rPr>
        <b/>
        <sz val="10"/>
        <color theme="3" tint="-0.499984740745262"/>
        <rFont val="Arial"/>
        <family val="2"/>
      </rPr>
      <t>% of Fentress Co)</t>
    </r>
  </si>
  <si>
    <r>
      <rPr>
        <b/>
        <sz val="9"/>
        <color rgb="FFFF0000"/>
        <rFont val="Arial"/>
        <family val="2"/>
      </rPr>
      <t xml:space="preserve">Final </t>
    </r>
    <r>
      <rPr>
        <sz val="9"/>
        <color indexed="56"/>
        <rFont val="Arial"/>
        <family val="2"/>
      </rPr>
      <t>Grant 6-16-20</t>
    </r>
  </si>
  <si>
    <t>School Improvement Allowed @ 7% LESS Conc. Portion added for 4 munis</t>
  </si>
  <si>
    <t>% needed to fund 7% SI setaside (amt of SI needed-after muni adjustment for concentration, if applicable, otherwise, cell A9)</t>
  </si>
  <si>
    <t>Remaining</t>
  </si>
  <si>
    <t>(*see York-Fentress Poverty Info FY19-20 file)</t>
  </si>
  <si>
    <t xml:space="preserve">School Improvement (7%) </t>
  </si>
  <si>
    <r>
      <t>=</t>
    </r>
    <r>
      <rPr>
        <b/>
        <sz val="10"/>
        <color rgb="FF0070C0"/>
        <rFont val="Arial"/>
        <family val="2"/>
      </rPr>
      <t>$22,999,866</t>
    </r>
    <r>
      <rPr>
        <b/>
        <sz val="10"/>
        <color rgb="FFFF0000"/>
        <rFont val="Arial"/>
        <family val="2"/>
      </rPr>
      <t>-sum(78,019+198,848+140,460+32,593)/</t>
    </r>
    <r>
      <rPr>
        <b/>
        <sz val="10"/>
        <color rgb="FF0070C0"/>
        <rFont val="Arial"/>
        <family val="2"/>
      </rPr>
      <t>$449,920</t>
    </r>
    <r>
      <rPr>
        <b/>
        <sz val="10"/>
        <color rgb="FFFF0000"/>
        <rFont val="Arial"/>
        <family val="2"/>
      </rPr>
      <t xml:space="preserve"> </t>
    </r>
    <r>
      <rPr>
        <b/>
        <i/>
        <sz val="10"/>
        <color rgb="FFFF0000"/>
        <rFont val="Arial"/>
        <family val="2"/>
      </rPr>
      <t xml:space="preserve">OR </t>
    </r>
    <r>
      <rPr>
        <b/>
        <i/>
        <sz val="10"/>
        <color rgb="FF0070C0"/>
        <rFont val="Arial"/>
        <family val="2"/>
      </rPr>
      <t>$22,530,661</t>
    </r>
  </si>
  <si>
    <t xml:space="preserve">State Administration (1%)   </t>
  </si>
  <si>
    <r>
      <t>Since national alloc went above $14 billion, our set-aside can only be 1% of $</t>
    </r>
    <r>
      <rPr>
        <sz val="8"/>
        <rFont val="Arial"/>
        <family val="2"/>
      </rPr>
      <t>269,377,407</t>
    </r>
    <r>
      <rPr>
        <sz val="8"/>
        <color rgb="FFFF0000"/>
        <rFont val="Arial"/>
        <family val="2"/>
      </rPr>
      <t xml:space="preserve"> which equals:</t>
    </r>
  </si>
  <si>
    <t>Formula for Col S IF full 4% cannot be taken:</t>
  </si>
  <si>
    <t>=N15</t>
  </si>
  <si>
    <t>Last Year's Flowthrough (link to last year's spreadsheet)</t>
  </si>
  <si>
    <t>Formula for Col S IF full 7% SI is taken:</t>
  </si>
  <si>
    <t>=IF(O15&gt;0,M15-R15,N15)</t>
  </si>
  <si>
    <t>m15-R15</t>
  </si>
  <si>
    <t>LEA Flowthrough (Final minus Sch. Improv., State Admin)</t>
  </si>
  <si>
    <t>ED-DETERMINED 
2019-20 BASIC ALLOCATION</t>
  </si>
  <si>
    <t>ED-DETERMINED 
2019-20 CONC. ALLOCATION</t>
  </si>
  <si>
    <t xml:space="preserve">ED-DETERMINED 
2019-20 TARG. ALLOCATION </t>
  </si>
  <si>
    <t>ED-DETERMINED 
2019-20 EFIG ALLOCATION</t>
  </si>
  <si>
    <t>TOTAL 2019-20 TITLE I ALLOCATION</t>
  </si>
  <si>
    <t>ED-DETERMINED
2020-21
BASIC ALLOCATION</t>
  </si>
  <si>
    <t>ED-DETERMINED 
2020-21
CONC. ALLOCATION</t>
  </si>
  <si>
    <t xml:space="preserve">ED-DETERMINED 
2020-21
TARG. ALLOCATION </t>
  </si>
  <si>
    <t>ED-DETERMINED 
2020-21
EFIG ALLOCATION</t>
  </si>
  <si>
    <t>ED-DETERMINED 
TOTAL 2020-21
TITLE I ALLOCATION</t>
  </si>
  <si>
    <t>Column Y from current year Hold Harmless Base Sheet (Last Year's State Allocations)</t>
  </si>
  <si>
    <t>Difference</t>
  </si>
  <si>
    <t>LEAs with greater than HH allocations</t>
  </si>
  <si>
    <r>
      <t>Multiplied 7%</t>
    </r>
    <r>
      <rPr>
        <b/>
        <sz val="9"/>
        <color rgb="FFFF0000"/>
        <rFont val="Arial"/>
        <family val="2"/>
      </rPr>
      <t xml:space="preserve"> </t>
    </r>
    <r>
      <rPr>
        <b/>
        <i/>
        <sz val="9"/>
        <color rgb="FFFF0000"/>
        <rFont val="Arial"/>
        <family val="2"/>
      </rPr>
      <t>(or % noted in Cell P8)</t>
    </r>
    <r>
      <rPr>
        <b/>
        <i/>
        <sz val="9"/>
        <rFont val="Arial"/>
        <family val="2"/>
      </rPr>
      <t xml:space="preserve"> </t>
    </r>
    <r>
      <rPr>
        <b/>
        <sz val="9"/>
        <rFont val="Arial"/>
        <family val="2"/>
      </rPr>
      <t>of all  positive differences</t>
    </r>
  </si>
  <si>
    <t>LEA Allocations with 7% School Improvement Reserve Factored Out</t>
  </si>
  <si>
    <t>Percent of Prior Year State Determined Allocations</t>
  </si>
  <si>
    <r>
      <t xml:space="preserve">Percent of ED-Determined </t>
    </r>
    <r>
      <rPr>
        <b/>
        <sz val="9"/>
        <color rgb="FFFF0000"/>
        <rFont val="Arial"/>
        <family val="2"/>
      </rPr>
      <t>2020-21</t>
    </r>
    <r>
      <rPr>
        <b/>
        <sz val="9"/>
        <color theme="3" tint="-0.499984740745262"/>
        <rFont val="Arial"/>
        <family val="2"/>
      </rPr>
      <t xml:space="preserve"> Allocations</t>
    </r>
  </si>
  <si>
    <t>Check
(Both cells should not be under 100%)</t>
  </si>
  <si>
    <t>Total Title I-A Allocations with School Improvement and State Admin Factored Out</t>
  </si>
  <si>
    <t>Academic Achievement factored out (Academic Achievement/ Grant)</t>
  </si>
  <si>
    <t>Total Title I-A Allocations with School Improvement, State Admin and Academic Achievement Factored Out</t>
  </si>
  <si>
    <t>State-Determined Basic Grant Allocation for LEAs Eligible in SY 2018-19</t>
  </si>
  <si>
    <t>State-Determined Conc Grant Allocation for LEAs Eligible in SY 2018-19</t>
  </si>
  <si>
    <t>State-Determined Targeted Grant Allocation for LEAs Eligible in SY 2018-19</t>
  </si>
  <si>
    <t>State-Determined EFIG Grant Allocation for LEAs Eligible in SY 2018-19</t>
  </si>
  <si>
    <t>Total State-Determined Title I Allocation for LEAs Eligible in 
SY 2018-19</t>
  </si>
  <si>
    <t>Formula Percentage</t>
  </si>
  <si>
    <t>LEAs at 85% Hold-Harmless</t>
  </si>
  <si>
    <t>LEAs at 90% Hold-Harmless</t>
  </si>
  <si>
    <t>LEAs at 95% Hold-Harmless</t>
  </si>
  <si>
    <t>Hold-Harmless Rate</t>
  </si>
  <si>
    <t>Hold-Harmless Amount</t>
  </si>
  <si>
    <t>Hold-Harmless Check</t>
  </si>
  <si>
    <t>Allocations of LEAs Above Hold-Harmless</t>
  </si>
  <si>
    <t>Adjusted Allocations to LEAs Above Hold-Harmless</t>
  </si>
  <si>
    <t>Allocations to All LEAs</t>
  </si>
  <si>
    <t>FINAL Allocations to All LEAs-before Special Schools Deductions</t>
  </si>
  <si>
    <t>Per Pupil Amount</t>
  </si>
  <si>
    <t>Neglected Counts</t>
  </si>
  <si>
    <t>RESERVE for Neglected</t>
  </si>
  <si>
    <t>BASIC Title I Allocation (without Local Neglected)</t>
  </si>
  <si>
    <t>Base Allocation LESS per pupil for Special Schools</t>
  </si>
  <si>
    <r>
      <rPr>
        <b/>
        <sz val="10"/>
        <rFont val="Arial"/>
        <family val="2"/>
      </rPr>
      <t>74</t>
    </r>
    <r>
      <rPr>
        <sz val="10"/>
        <rFont val="Arial"/>
        <family val="2"/>
      </rPr>
      <t xml:space="preserve"> systems have students in SS</t>
    </r>
  </si>
  <si>
    <t>Money to be removed from LEA</t>
  </si>
  <si>
    <t>TSD</t>
  </si>
  <si>
    <t>WTSD</t>
  </si>
  <si>
    <t>TSB</t>
  </si>
  <si>
    <t>York</t>
  </si>
  <si>
    <t>ACHIEVEMENT SCHOOL DISTRICT</t>
  </si>
  <si>
    <t>ALAMO CITY SCHOOL DISTRICT</t>
  </si>
  <si>
    <t>ALCOA CITY SCHOOL DISTRICT</t>
  </si>
  <si>
    <t>ANDERSON COUNTY SCHOOL DISTRICT</t>
  </si>
  <si>
    <t>ARLINGTON CITY SCHOOLS</t>
  </si>
  <si>
    <t>ATHENS CITY ELEMENTARY SCHOOL DISTRI</t>
  </si>
  <si>
    <t>BARTLETT CITY SCHOOLS</t>
  </si>
  <si>
    <t>BEDFORD COUNTY SCHOOL DISTRICT</t>
  </si>
  <si>
    <t>BELLS CITY SCHOOL DISTRICT</t>
  </si>
  <si>
    <t>BENTON COUNTY SCHOOL DISTRICT</t>
  </si>
  <si>
    <t>BLEDSOE COUNTY SCHOOL DISTRICT</t>
  </si>
  <si>
    <t>BLOUNT COUNTY SCHOOL DISTRICT</t>
  </si>
  <si>
    <t>BRADFORD SPECIAL SCHOOL DISTRICT</t>
  </si>
  <si>
    <t>BRADLEY COUNTY SCHOOL DISTRICT</t>
  </si>
  <si>
    <t>BRISTOL CITY SCHOOL DISTRICT</t>
  </si>
  <si>
    <t>CAMPBELL COUNTY SCHOOL DISTRICT</t>
  </si>
  <si>
    <t>CANNON COUNTY SCHOOL DISTRICT</t>
  </si>
  <si>
    <t>CARTER COUNTY SCHOOL DISTRICT</t>
  </si>
  <si>
    <t>CHEATHAM COUNTY SCHOOL DISTRICT</t>
  </si>
  <si>
    <t>CHESTER COUNTY SCHOOL DISTRICT</t>
  </si>
  <si>
    <t>CLAIBORNE COUNTY SCHOOL DISTRICT</t>
  </si>
  <si>
    <t>CLAY COUNTY SCHOOL DISTRICT</t>
  </si>
  <si>
    <t>CLEVELAND CITY SCHOOL DISTRICT</t>
  </si>
  <si>
    <t>CLINTON CITY ELEMENTARY SCHOOL DISTR</t>
  </si>
  <si>
    <t>COCKE COUNTY SCHOOL DISTRICT</t>
  </si>
  <si>
    <t>COFFEE COUNTY SCHOOL DISTRICT</t>
  </si>
  <si>
    <t>COLLIERVILLE CITY SCHOOLS</t>
  </si>
  <si>
    <t>CROCKETT COUNTY SCHOOL DISTRICT</t>
  </si>
  <si>
    <t>CUMBERLAND COUNTY SCHOOL DISTRICT</t>
  </si>
  <si>
    <t>DAVIDSON COUNTY SCHOOL DIS</t>
  </si>
  <si>
    <t>DAYTON CITY ELEMENTARY SCHOOL DISTRI</t>
  </si>
  <si>
    <t>DECATUR COUNTY SCHOOL DISTRICT</t>
  </si>
  <si>
    <t>DEKALB COUNTY SCHOOL DISTRICT</t>
  </si>
  <si>
    <t>DICKSON COUNTY SCHOOL DISTRICT</t>
  </si>
  <si>
    <t>DYER COUNTY SCHOOL DISTRICT</t>
  </si>
  <si>
    <t>DYERSBURG CITY SCHOOL DISTRICT</t>
  </si>
  <si>
    <t>ELIZABETHTON CITY SCHOOL DISTRICT</t>
  </si>
  <si>
    <t>ETOWAH CITY ELEMENTARY SCHOOL DISTRI</t>
  </si>
  <si>
    <t>FAYETTE COUNTY SCHOOL DISTRICT</t>
  </si>
  <si>
    <t>FAYETTEVILLE CITY ELEMENTARY SCHOOL</t>
  </si>
  <si>
    <t>FENTRESS COUNTY SCHOOL DISTRICT</t>
  </si>
  <si>
    <t>FRANKLIN COUNTY SCHOOL DISTRICT</t>
  </si>
  <si>
    <t>FRANKLIN SPECIAL SCHOOL DISTRICT</t>
  </si>
  <si>
    <t>GERMANTOWN CITY SCHOOLS</t>
  </si>
  <si>
    <t>GIBSON SPECIAL DISTRICT</t>
  </si>
  <si>
    <t>GILES COUNTY SCHOOL DISTRICT</t>
  </si>
  <si>
    <t>GRAINGER COUNTY SCHOOL DISTRICT</t>
  </si>
  <si>
    <t>GREENE COUNTY SCHOOL DISTRICT</t>
  </si>
  <si>
    <t>GREENEVILLE CITY SCHOOL DISTRICT</t>
  </si>
  <si>
    <t>GRUNDY COUNTY SCHOOL DISTRICT</t>
  </si>
  <si>
    <t>HAMBLEN COUNTY SCHOOL DISTRICT</t>
  </si>
  <si>
    <t>HAMILTON COUNTY SCHOOL DISTRICT</t>
  </si>
  <si>
    <t>HANCOCK COUNTY SCHOOL DISTRICT</t>
  </si>
  <si>
    <t>HARDEMAN COUNTY SCHOOL DISTRICT</t>
  </si>
  <si>
    <t>HARDIN COUNTY SCHOOL DISTRICT</t>
  </si>
  <si>
    <t>HAWKINS COUNTY SCHOOL DISTRICT</t>
  </si>
  <si>
    <t>HAYWOOD COUNTY SCHOOL DISTRICT</t>
  </si>
  <si>
    <t>HENDERSON COUNTY SCHOOL DISTRICT</t>
  </si>
  <si>
    <t>HENRY COUNTY SCHOOL DISTRICT</t>
  </si>
  <si>
    <t>HICKMAN COUNTY SCHOOL DISTRICT</t>
  </si>
  <si>
    <t>HOLLOW ROCK-BRUCETON SCHOOL DISTRICT</t>
  </si>
  <si>
    <t>HOUSTON COUNTY SCHOOL DISTRICT</t>
  </si>
  <si>
    <t>HUMBOLDT CITY SCHOOL DISTRICT</t>
  </si>
  <si>
    <t>HUMPHREYS COUNTY SCHOOL DISTRICT</t>
  </si>
  <si>
    <t>HUNTINGDON SPECIAL SCHOOL DISTRICT</t>
  </si>
  <si>
    <t>JACKSON COUNTY SCHOOL DISTRICT</t>
  </si>
  <si>
    <t>JEFFERSON COUNTY SCHOOL DISTRICT</t>
  </si>
  <si>
    <t>JOHNSON CITY SCHOOL DISTRICT</t>
  </si>
  <si>
    <t>JOHNSON COUNTY SCHOOL DISTRICT</t>
  </si>
  <si>
    <t>KINGSPORT CITY SCHOOL DISTRICT</t>
  </si>
  <si>
    <t>KNOX COUNTY SCHOOL DISTRICT</t>
  </si>
  <si>
    <t>LAKE COUNTY SCHOOL DISTRICT</t>
  </si>
  <si>
    <t>LAKELAND CITY SCHOOLS</t>
  </si>
  <si>
    <t>LAUDERDALE COUNTY SCHOOL DISTRICT</t>
  </si>
  <si>
    <t>LAWRENCE COUNTY SCHOOL DISTRICT</t>
  </si>
  <si>
    <t>LEBANON SPECIAL SCHOOL DISTRICT</t>
  </si>
  <si>
    <t>LENOIR CITY SCHOOL DISTRICT</t>
  </si>
  <si>
    <t>LEWIS COUNTY SCHOOL DISTRICT</t>
  </si>
  <si>
    <t>LEXINGTON CITY ELEMENTARY SCHOOL DIS</t>
  </si>
  <si>
    <t>LINCOLN COUNTY SCHOOL DISTRICT</t>
  </si>
  <si>
    <t>LOUDON COUNTY SCHOOL DISTRICT</t>
  </si>
  <si>
    <t>MACON COUNTY SCHOOL DISTRICT</t>
  </si>
  <si>
    <t>MADISON CONSOLIDATED SCHOOL</t>
  </si>
  <si>
    <t>MANCHESTER CITY SCHOOL DISTRICT</t>
  </si>
  <si>
    <t>MARION COUNTY SCHOOL DISTRICT</t>
  </si>
  <si>
    <t>MARSHALL COUNTY SCHOOL DISTRICT</t>
  </si>
  <si>
    <t>MARYVILLE CITY SCHOOL DISTRICT</t>
  </si>
  <si>
    <t>MAURY COUNTY SCHOOL DISTRICT</t>
  </si>
  <si>
    <t>MCKENZIE SPECIAL SCHOOL DISTRICT</t>
  </si>
  <si>
    <t>MCMINN COUNTY SCHOOL DISTRICT</t>
  </si>
  <si>
    <t>MCNAIRY COUNTY SCHOOL DISTRICT</t>
  </si>
  <si>
    <t>MEIGS COUNTY SCHOOL DISTRICT</t>
  </si>
  <si>
    <t>MILAN CITY SPECIAL SCHOOL DISTRICT</t>
  </si>
  <si>
    <t>MILLINGTON CITY SCHOOLS</t>
  </si>
  <si>
    <t>MONROE COUNTY SCHOOL DISTRICT</t>
  </si>
  <si>
    <t>MONTGOMERY COUNTY SCHOOL DISTRICT</t>
  </si>
  <si>
    <t>MOORE COUNTY SCHOOL DISTRICT</t>
  </si>
  <si>
    <t>MORGAN COUNTY SCHOOL DISTRICT</t>
  </si>
  <si>
    <t>MURFREESBORO CITY ELEMENTARY SCHOOL</t>
  </si>
  <si>
    <t>NEWPORT CITY ELEMENTARY SCHOOL DISTR</t>
  </si>
  <si>
    <t>OAK RIDGE CITY SCHOOL DISTRICT</t>
  </si>
  <si>
    <t>OBION COUNTY SCHOOL DISTRICT</t>
  </si>
  <si>
    <t>ONEIDA SPECIAL SCHOOL DISTRICT</t>
  </si>
  <si>
    <t>OVERTON COUNTY SCHOOL DISTRICT</t>
  </si>
  <si>
    <t>PARIS CITY SPECIAL SCHOOL DISTRICT</t>
  </si>
  <si>
    <t>PERRY COUNTY SCHOOL DISTRICT</t>
  </si>
  <si>
    <t>PICKETT COUNTY SCHOOL DISTRICT</t>
  </si>
  <si>
    <t>POLK COUNTY SCHOOL DISTRICT</t>
  </si>
  <si>
    <t>PUTNAM COUNTY SCHOOL DISTRICT</t>
  </si>
  <si>
    <t>RHEA COUNTY SCHOOL DISTRICT</t>
  </si>
  <si>
    <t>RICHARD CITY SPECIAL SCHOOL DISTRICT</t>
  </si>
  <si>
    <t>ROANE COUNTY SCHOOL DISTRICT</t>
  </si>
  <si>
    <t>ROBERTSON COUNTY SCHOOL DISTRICT</t>
  </si>
  <si>
    <t>ROGERSVILLE CITY ELEMENTARY SCHOOL D</t>
  </si>
  <si>
    <t>RUTHERFORD COUNTY SCHOOL DISTRICT</t>
  </si>
  <si>
    <t>SCOTT COUNTY SCHOOL DISTRICT</t>
  </si>
  <si>
    <t>SEQUATCHIE COUNTY SCHOOL DISTRICT</t>
  </si>
  <si>
    <t>SEVIER COUNTY SCHOOL DISTRICT</t>
  </si>
  <si>
    <t>SHELBY COUNTY SCHOOL DISTRICT</t>
  </si>
  <si>
    <t>SMITH COUNTY SCHOOL DISTRICT</t>
  </si>
  <si>
    <t>SOUTH CARROLL SPECIAL SCHOOL DISTRIC</t>
  </si>
  <si>
    <t>STATE BOARD OF EDUCATION</t>
  </si>
  <si>
    <t>STEWART COUNTY SCHOOL DISTRICT</t>
  </si>
  <si>
    <t>SULLIVAN COUNTY SCHOOL DISTRICT</t>
  </si>
  <si>
    <t>SUMNER COUNTY SCHOOL DISTRICT</t>
  </si>
  <si>
    <t>SWEETWATER CITY SCHOOL DISTRICT</t>
  </si>
  <si>
    <t>TIPTON COUNTY SCHOOL DISTRICT</t>
  </si>
  <si>
    <t>TRENTON SPECIAL SCHOOL DISTRICT</t>
  </si>
  <si>
    <t>TROUSDALE COUNTY SCHOOL DISTRICT</t>
  </si>
  <si>
    <t>TULLAHOMA CITY SCHOOL DISTRICT</t>
  </si>
  <si>
    <t>UNICOI SCHOOL DISTRICT</t>
  </si>
  <si>
    <t>UNION CITY SCHOOL DISTRICT</t>
  </si>
  <si>
    <t>UNION COUNTY SCHOOL DISTRICT</t>
  </si>
  <si>
    <t>VAN BUREN COUNTY SCHOOL DISTRICT</t>
  </si>
  <si>
    <t>WARREN COUNTY SCHOOL DISTRICT</t>
  </si>
  <si>
    <t>WASHINGTON COUNTY SCHOOL DISTRICT</t>
  </si>
  <si>
    <t>WAYNE COUNTY SCHOOL DISTRICT</t>
  </si>
  <si>
    <t>WEAKLEY COUNTY SCHOOL DISTRICT</t>
  </si>
  <si>
    <t>WEST CARROLL SPECIAL DISTRICT</t>
  </si>
  <si>
    <t>WHITE COUNTY SCHOOL DISTRICT</t>
  </si>
  <si>
    <t>WILLIAMSON COUNTY SCHOOL DISTRICT</t>
  </si>
  <si>
    <t>WILSON COUNTY SCHOOL DISTRICT</t>
  </si>
  <si>
    <t>YORK INSTITUTE</t>
  </si>
  <si>
    <t>Undistributed</t>
  </si>
  <si>
    <r>
      <t xml:space="preserve">PART D SUBPART 2 - </t>
    </r>
    <r>
      <rPr>
        <sz val="8"/>
        <color indexed="56"/>
        <rFont val="Arial"/>
        <family val="2"/>
      </rPr>
      <t>(Local/LEA delinquent)</t>
    </r>
  </si>
  <si>
    <t>Note:  Part D Subpart 1 is for DCS and 
Corrections - it comes separately.</t>
  </si>
  <si>
    <t>York receives</t>
  </si>
  <si>
    <t>School Improvement</t>
  </si>
  <si>
    <t>S.I.</t>
  </si>
  <si>
    <t>School Improvement (4%)</t>
  </si>
  <si>
    <t>Additional $ from other LEAs (see above chart)</t>
  </si>
  <si>
    <t>State Admin</t>
  </si>
  <si>
    <t>State Administration</t>
  </si>
  <si>
    <t>Admin.</t>
  </si>
  <si>
    <t>State Administration (1%)</t>
  </si>
  <si>
    <t>York total</t>
  </si>
  <si>
    <t>Academic Achievement 
(up to)</t>
  </si>
  <si>
    <t>Academic Achievement Actual deduction</t>
  </si>
  <si>
    <t xml:space="preserve">Academic Achievement Awards (up to </t>
  </si>
  <si>
    <t>Special Schools</t>
  </si>
  <si>
    <t xml:space="preserve">   5% of excess over prior year amount)</t>
  </si>
  <si>
    <t>Check Adj percent formula to be sure no system falls below 15% who were not already below 15%.</t>
  </si>
  <si>
    <t>h</t>
  </si>
  <si>
    <t>TOTAL</t>
  </si>
  <si>
    <t>Adj Formula Count</t>
  </si>
  <si>
    <t>Adj 5-17 Pop for Spec Schs</t>
  </si>
  <si>
    <t>Adj percent Formula</t>
  </si>
  <si>
    <t>LOCAL EDUCATIONAL AGENCY</t>
  </si>
  <si>
    <t>Spec Sch Numbers</t>
  </si>
  <si>
    <t>Poverty less Spec Sch Numbers</t>
  </si>
  <si>
    <t>FORMULA</t>
  </si>
  <si>
    <t>5-17</t>
  </si>
  <si>
    <t>PERCENT</t>
  </si>
  <si>
    <t>(LEA)</t>
  </si>
  <si>
    <t>POVERTY</t>
  </si>
  <si>
    <t>(col G-not York)</t>
  </si>
  <si>
    <t>TANF</t>
  </si>
  <si>
    <t>COUNT</t>
  </si>
  <si>
    <t>POP.</t>
  </si>
  <si>
    <t>TN</t>
  </si>
  <si>
    <t>ATHENS CITY ELEMENTARY SCHOOL DISTRICT</t>
  </si>
  <si>
    <t>CLINTON CITY ELEMENTARY SCHOOL DISTRICT</t>
  </si>
  <si>
    <t>DAVIDSON COUNTY SCHOOL DISTRICT</t>
  </si>
  <si>
    <t>DAYTON CITY ELEMENTARY SCHOOL DISTRICT</t>
  </si>
  <si>
    <t>ETOWAH CITY ELEMENTARY SCHOOL DISTRICT</t>
  </si>
  <si>
    <t>FAYETTEVILLE CITY ELEMENTARY SCHOOL DISTRICT</t>
  </si>
  <si>
    <t>LEXINGTON CITY ELEMENTARY SCHOOL DISTRICT</t>
  </si>
  <si>
    <t>MADISON CONSOLIDATED SCHOOL DISTRICT</t>
  </si>
  <si>
    <t>MURFREESBORO CITY ELEMENTARY SCHOOL DISTRICT</t>
  </si>
  <si>
    <t>NEWPORT CITY ELEMENTARY SCHOOL DISTRICT</t>
  </si>
  <si>
    <t>ROGERSVILLE CITY ELEMENTARY SCHOOL DISTRICT</t>
  </si>
  <si>
    <t>SOUTH CARROLL SPECIAL SCHOOL DISTRICT</t>
  </si>
  <si>
    <t>PART D SUBPART 2</t>
  </si>
  <si>
    <t>STATE TOTAL</t>
  </si>
  <si>
    <t>+Spec Sch Students</t>
  </si>
  <si>
    <t>Check cells</t>
  </si>
  <si>
    <t>George Amin</t>
  </si>
  <si>
    <t xml:space="preserve">Preliminary FY22 </t>
  </si>
  <si>
    <t>Final FY21</t>
  </si>
  <si>
    <t>Fentress Portion (83.7140% of County allocation)</t>
  </si>
  <si>
    <t>York Portion (16.2860% of Fentress Co)</t>
  </si>
  <si>
    <r>
      <rPr>
        <b/>
        <sz val="9"/>
        <color rgb="FFFF0000"/>
        <rFont val="Arial"/>
        <family val="2"/>
      </rPr>
      <t xml:space="preserve">Prelim </t>
    </r>
    <r>
      <rPr>
        <sz val="9"/>
        <color indexed="56"/>
        <rFont val="Arial"/>
        <family val="2"/>
      </rPr>
      <t>Grant  3-10-2021</t>
    </r>
  </si>
  <si>
    <t>School Improvement Allowed @ 7% LESS Conc. Portion added for 4 munis they are zero this year so no additional money taken out (historical informaiton)</t>
  </si>
  <si>
    <t>=</t>
  </si>
  <si>
    <t xml:space="preserve">State Administration (1%)
</t>
  </si>
  <si>
    <t>Since national alloc went above $14 billion, our set-aside can only be 1% of $271,730,810 which equals:</t>
  </si>
  <si>
    <t>ED-DETERMINED 
2020-2021 BASIC ALLOCATION</t>
  </si>
  <si>
    <t>ED-DETERMINED 
2020-2021 CONC. ALLOCATION</t>
  </si>
  <si>
    <t xml:space="preserve">ED-DETERMINED 
2020-2021 TARG. ALLOCATION </t>
  </si>
  <si>
    <t>ED-DETERMINED 
2020-2021 EFIG ALLOCATION</t>
  </si>
  <si>
    <t>TOTAL 2020-2021 TITLE I ALLOCATION</t>
  </si>
  <si>
    <t>ED-DETERMINED
2021-2022
BASIC ALLOCATION</t>
  </si>
  <si>
    <t>ED-DETERMINED 
2021-2022
CONC. ALLOCATION</t>
  </si>
  <si>
    <t xml:space="preserve">ED-DETERMINED 
2021-2022
TARG. ALLOCATION </t>
  </si>
  <si>
    <t>ED-DETERMINED 
2021-2022
EFIG ALLOCATION</t>
  </si>
  <si>
    <t>ED-DETERMINED 
TOTAL 2021-2022
TITLE I ALLOCATION</t>
  </si>
  <si>
    <r>
      <t xml:space="preserve">Percent of ED-Determined </t>
    </r>
    <r>
      <rPr>
        <b/>
        <sz val="9"/>
        <color rgb="FFFF0000"/>
        <rFont val="Arial"/>
        <family val="2"/>
      </rPr>
      <t>2021-22</t>
    </r>
    <r>
      <rPr>
        <b/>
        <sz val="9"/>
        <color theme="3" tint="-0.499984740745262"/>
        <rFont val="Arial"/>
        <family val="2"/>
      </rPr>
      <t xml:space="preserve"> Allocations</t>
    </r>
  </si>
  <si>
    <t>State-Determined Basic Grant Allocation for LEAs Eligible in SY 2021-2022</t>
  </si>
  <si>
    <t>State-Determined Conc Grant Allocation for LEAs Eligible in SY 2021-2022</t>
  </si>
  <si>
    <t>State-Determined Targeted Grant Allocation for LEAs Eligible in SY 2021-2022</t>
  </si>
  <si>
    <t>State-Determined EFIG Grant Allocation for LEAs Eligible in SY 2021-2022</t>
  </si>
  <si>
    <t>Total State-Determined Title I Allocation for LEAs Eligible in 
SY 2021-2022</t>
  </si>
  <si>
    <t>TN Public Charter School Commission</t>
  </si>
  <si>
    <t>FY20 Final Allocation</t>
  </si>
  <si>
    <t xml:space="preserve">FY20 Prelim e-Plan load </t>
  </si>
  <si>
    <t xml:space="preserve">FY19  Final Allocation ePlan load </t>
  </si>
  <si>
    <t xml:space="preserve">Number of Students </t>
  </si>
  <si>
    <t xml:space="preserve">FY21 Prelim Allocations </t>
  </si>
  <si>
    <t xml:space="preserve">FY20 Final  Allocations </t>
  </si>
  <si>
    <t xml:space="preserve">Percent Change FY20/FY19 </t>
  </si>
  <si>
    <t>DCS</t>
  </si>
  <si>
    <t xml:space="preserve">Dept of Corrections </t>
  </si>
  <si>
    <t>FY20  Final Alloctions on ePLan</t>
  </si>
  <si>
    <t>LEA #</t>
  </si>
  <si>
    <t>System Name</t>
  </si>
  <si>
    <t>Number of reported Delinquent Youth</t>
  </si>
  <si>
    <t xml:space="preserve">Per Pupil Allocation for all LEAs FY20 </t>
  </si>
  <si>
    <t xml:space="preserve">FINAL Allocation FY20 </t>
  </si>
  <si>
    <t xml:space="preserve">Number of reported Delinquent Youth FY19 </t>
  </si>
  <si>
    <t xml:space="preserve">Per Pupil Allocation for all LEAs FY19 </t>
  </si>
  <si>
    <t xml:space="preserve">FINAL Allocation FY19 </t>
  </si>
  <si>
    <t xml:space="preserve">new this year </t>
  </si>
  <si>
    <t xml:space="preserve">transfer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</si>
</sst>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quot;$&quot;#,##0"/>
    <numFmt numFmtId="166" formatCode="_(* #,##0_);_(* \(#,##0\);_(* &quot;-&quot;??_);_(@_)"/>
    <numFmt numFmtId="167" formatCode="_(* #,##0.0000000_);_(* \(#,##0.0000000\);_(* &quot;-&quot;??_);_(@_)"/>
    <numFmt numFmtId="168" formatCode="0.000000000"/>
    <numFmt numFmtId="169" formatCode="0.00000000%"/>
    <numFmt numFmtId="170" formatCode="0.0000000%"/>
    <numFmt numFmtId="171" formatCode="0.0%"/>
    <numFmt numFmtId="172" formatCode="0_);[Red]\(0\)"/>
    <numFmt numFmtId="173" formatCode="#,##0.0_);[Red]\(#,##0.0\)"/>
    <numFmt numFmtId="175" formatCode="_(&quot;$&quot;* #,##0.0000_);_(&quot;$&quot;* \(#,##0.0000\);_(&quot;$&quot;* &quot;-&quot;??_);_(@_)"/>
  </numFmts>
  <fonts count="73" x14ac:knownFonts="1">
    <font>
      <sz val="11"/>
      <color theme="1"/>
      <name val="Calibri"/>
      <family val="2"/>
      <scheme val="minor"/>
    </font>
    <font>
      <sz val="11"/>
      <color theme="1"/>
      <name val="Calibri"/>
      <family val="2"/>
      <scheme val="minor"/>
    </font>
    <font>
      <sz val="10"/>
      <name val="Arial"/>
      <family val="2"/>
    </font>
    <font>
      <i/>
      <sz val="10"/>
      <name val="Arial"/>
      <family val="2"/>
    </font>
    <font>
      <b/>
      <sz val="10"/>
      <name val="Arial"/>
      <family val="2"/>
    </font>
    <font>
      <b/>
      <sz val="9"/>
      <name val="Arial"/>
      <family val="2"/>
    </font>
    <font>
      <b/>
      <sz val="10"/>
      <color indexed="10"/>
      <name val="Arial"/>
      <family val="2"/>
    </font>
    <font>
      <b/>
      <sz val="10"/>
      <name val="Times New Roman"/>
      <family val="1"/>
    </font>
    <font>
      <b/>
      <sz val="10"/>
      <color rgb="FFFF0000"/>
      <name val="Arial"/>
      <family val="2"/>
    </font>
    <font>
      <sz val="10"/>
      <color rgb="FFFF0000"/>
      <name val="Arial"/>
      <family val="2"/>
    </font>
    <font>
      <sz val="8"/>
      <color rgb="FFFF0000"/>
      <name val="Arial"/>
      <family val="2"/>
    </font>
    <font>
      <sz val="8"/>
      <name val="Arial"/>
      <family val="2"/>
    </font>
    <font>
      <b/>
      <sz val="9"/>
      <color indexed="81"/>
      <name val="Tahoma"/>
      <family val="2"/>
    </font>
    <font>
      <sz val="9"/>
      <color indexed="81"/>
      <name val="Tahoma"/>
      <family val="2"/>
    </font>
    <font>
      <b/>
      <sz val="8"/>
      <color indexed="81"/>
      <name val="Tahoma"/>
      <family val="2"/>
    </font>
    <font>
      <sz val="8"/>
      <color indexed="81"/>
      <name val="Tahoma"/>
      <family val="2"/>
    </font>
    <font>
      <sz val="10"/>
      <color theme="3" tint="-0.499984740745262"/>
      <name val="Arial"/>
      <family val="2"/>
    </font>
    <font>
      <b/>
      <sz val="10"/>
      <color theme="3" tint="-0.499984740745262"/>
      <name val="Arial"/>
      <family val="2"/>
    </font>
    <font>
      <b/>
      <u/>
      <sz val="10"/>
      <name val="Arial"/>
      <family val="2"/>
    </font>
    <font>
      <b/>
      <sz val="9"/>
      <color rgb="FFFF0000"/>
      <name val="Arial"/>
      <family val="2"/>
    </font>
    <font>
      <u/>
      <sz val="10"/>
      <color theme="3" tint="-0.499984740745262"/>
      <name val="Arial"/>
      <family val="2"/>
    </font>
    <font>
      <sz val="9"/>
      <color theme="3" tint="-0.499984740745262"/>
      <name val="Arial"/>
      <family val="2"/>
    </font>
    <font>
      <b/>
      <i/>
      <sz val="10"/>
      <color rgb="FFFF0000"/>
      <name val="Arial"/>
      <family val="2"/>
    </font>
    <font>
      <sz val="9"/>
      <color indexed="56"/>
      <name val="Arial"/>
      <family val="2"/>
    </font>
    <font>
      <b/>
      <sz val="9"/>
      <color theme="3" tint="-0.499984740745262"/>
      <name val="Arial"/>
      <family val="2"/>
    </font>
    <font>
      <b/>
      <i/>
      <sz val="8"/>
      <color rgb="FFFF0000"/>
      <name val="Arial"/>
      <family val="2"/>
    </font>
    <font>
      <b/>
      <sz val="10"/>
      <color rgb="FF0070C0"/>
      <name val="Arial"/>
      <family val="2"/>
    </font>
    <font>
      <b/>
      <i/>
      <sz val="10"/>
      <color rgb="FF0070C0"/>
      <name val="Arial"/>
      <family val="2"/>
    </font>
    <font>
      <i/>
      <sz val="10"/>
      <color theme="3" tint="-0.499984740745262"/>
      <name val="Arial"/>
      <family val="2"/>
    </font>
    <font>
      <b/>
      <i/>
      <sz val="9"/>
      <color rgb="FFFF0000"/>
      <name val="Arial"/>
      <family val="2"/>
    </font>
    <font>
      <b/>
      <i/>
      <sz val="9"/>
      <name val="Arial"/>
      <family val="2"/>
    </font>
    <font>
      <b/>
      <sz val="8"/>
      <color theme="3" tint="-0.499984740745262"/>
      <name val="Arial"/>
      <family val="2"/>
    </font>
    <font>
      <sz val="8"/>
      <color indexed="56"/>
      <name val="Arial"/>
      <family val="2"/>
    </font>
    <font>
      <b/>
      <u/>
      <sz val="10"/>
      <color theme="3" tint="-0.499984740745262"/>
      <name val="Arial"/>
      <family val="2"/>
    </font>
    <font>
      <b/>
      <sz val="7.5"/>
      <color theme="3" tint="-0.499984740745262"/>
      <name val="Arial"/>
      <family val="2"/>
    </font>
    <font>
      <sz val="10"/>
      <name val="Times New Roman"/>
      <family val="1"/>
    </font>
    <font>
      <b/>
      <sz val="12"/>
      <name val="Times New Roman"/>
      <family val="1"/>
    </font>
    <font>
      <b/>
      <u/>
      <sz val="10"/>
      <name val="Times New Roman"/>
      <family val="1"/>
    </font>
    <font>
      <b/>
      <sz val="10"/>
      <color rgb="FFFF0000"/>
      <name val="Times New Roman"/>
      <family val="1"/>
    </font>
    <font>
      <b/>
      <sz val="10"/>
      <color rgb="FF000000"/>
      <name val="Times New Roman"/>
      <family val="1"/>
    </font>
    <font>
      <sz val="11"/>
      <color theme="1"/>
      <name val="Times New Roman"/>
      <family val="1"/>
    </font>
    <font>
      <b/>
      <sz val="11"/>
      <color theme="1"/>
      <name val="Times New Roman"/>
      <family val="1"/>
    </font>
    <font>
      <b/>
      <u/>
      <sz val="8"/>
      <name val="Times New Roman"/>
      <family val="1"/>
    </font>
    <font>
      <b/>
      <sz val="11"/>
      <color rgb="FFFF0000"/>
      <name val="Times New Roman"/>
      <family val="1"/>
    </font>
    <font>
      <b/>
      <i/>
      <sz val="8"/>
      <color rgb="FF0070C0"/>
      <name val="Times New Roman"/>
      <family val="1"/>
    </font>
    <font>
      <i/>
      <sz val="10"/>
      <name val="Times New Roman"/>
      <family val="1"/>
    </font>
    <font>
      <b/>
      <i/>
      <sz val="10"/>
      <name val="Times New Roman"/>
      <family val="1"/>
    </font>
    <font>
      <b/>
      <sz val="9"/>
      <name val="Times New Roman"/>
      <family val="1"/>
    </font>
    <font>
      <b/>
      <i/>
      <sz val="9"/>
      <color rgb="FF0070C0"/>
      <name val="Times New Roman"/>
      <family val="1"/>
    </font>
    <font>
      <b/>
      <sz val="10"/>
      <color theme="4" tint="-0.249977111117893"/>
      <name val="Times New Roman"/>
      <family val="1"/>
    </font>
    <font>
      <b/>
      <sz val="10"/>
      <color theme="4"/>
      <name val="Times New Roman"/>
      <family val="1"/>
    </font>
    <font>
      <b/>
      <sz val="10"/>
      <color theme="8"/>
      <name val="Times New Roman"/>
      <family val="1"/>
    </font>
    <font>
      <b/>
      <sz val="10"/>
      <color theme="9"/>
      <name val="Times New Roman"/>
      <family val="1"/>
    </font>
    <font>
      <sz val="10"/>
      <color rgb="FFFF0000"/>
      <name val="Times New Roman"/>
      <family val="1"/>
    </font>
    <font>
      <b/>
      <sz val="10"/>
      <color theme="1"/>
      <name val="Times New Roman"/>
      <family val="1"/>
    </font>
    <font>
      <b/>
      <sz val="10"/>
      <color rgb="FF0070C0"/>
      <name val="Times New Roman"/>
      <family val="1"/>
    </font>
    <font>
      <sz val="10"/>
      <color theme="1"/>
      <name val="Times New Roman"/>
      <family val="1"/>
    </font>
    <font>
      <sz val="10"/>
      <color rgb="FF0070C0"/>
      <name val="Times New Roman"/>
      <family val="1"/>
    </font>
    <font>
      <sz val="11"/>
      <name val="Times New Roman"/>
      <family val="1"/>
    </font>
    <font>
      <sz val="10"/>
      <color theme="3" tint="-0.499984740745262"/>
      <name val="Times New Roman"/>
      <family val="1"/>
    </font>
    <font>
      <b/>
      <sz val="10"/>
      <color theme="3" tint="-0.499984740745262"/>
      <name val="Times New Roman"/>
      <family val="1"/>
    </font>
    <font>
      <b/>
      <sz val="11"/>
      <color theme="1"/>
      <name val="Calibri"/>
      <family val="2"/>
      <scheme val="minor"/>
    </font>
    <font>
      <b/>
      <sz val="12"/>
      <color theme="1"/>
      <name val="Times New Roman"/>
      <family val="1"/>
    </font>
    <font>
      <u/>
      <sz val="10"/>
      <color theme="1"/>
      <name val="Times New Roman"/>
      <family val="1"/>
    </font>
    <font>
      <b/>
      <sz val="10"/>
      <color theme="1"/>
      <name val="Calibri"/>
      <family val="2"/>
      <scheme val="minor"/>
    </font>
    <font>
      <b/>
      <sz val="10"/>
      <color rgb="FFFF0000"/>
      <name val="Calibri"/>
      <family val="2"/>
      <scheme val="minor"/>
    </font>
    <font>
      <b/>
      <u/>
      <sz val="10"/>
      <color theme="1"/>
      <name val="Times New Roman"/>
      <family val="1"/>
    </font>
    <font>
      <b/>
      <sz val="11"/>
      <color rgb="FFFF0000"/>
      <name val="Calibri"/>
      <family val="2"/>
      <scheme val="minor"/>
    </font>
    <font>
      <b/>
      <sz val="10"/>
      <name val="Calibri"/>
      <family val="2"/>
      <scheme val="minor"/>
    </font>
    <font>
      <b/>
      <u/>
      <sz val="10"/>
      <color theme="0"/>
      <name val="Arial"/>
      <family val="2"/>
    </font>
    <font>
      <b/>
      <sz val="10"/>
      <color theme="0"/>
      <name val="Arial"/>
      <family val="2"/>
    </font>
    <font>
      <sz val="11"/>
      <color rgb="FFFF0000"/>
      <name val="Times New Roman"/>
      <family val="1"/>
    </font>
    <font>
      <sz val="11"/>
      <name val="Calibri"/>
      <family val="2"/>
      <scheme val="minor"/>
    </font>
  </fonts>
  <fills count="21">
    <fill>
      <patternFill patternType="none"/>
    </fill>
    <fill>
      <patternFill patternType="gray125"/>
    </fill>
    <fill>
      <patternFill patternType="solid">
        <fgColor rgb="FFC6E6A2"/>
        <bgColor indexed="64"/>
      </patternFill>
    </fill>
    <fill>
      <patternFill patternType="solid">
        <fgColor rgb="FFFFFF00"/>
        <bgColor indexed="64"/>
      </patternFill>
    </fill>
    <fill>
      <patternFill patternType="solid">
        <fgColor theme="9" tint="0.39997558519241921"/>
        <bgColor indexed="64"/>
      </patternFill>
    </fill>
    <fill>
      <patternFill patternType="solid">
        <fgColor indexed="13"/>
        <bgColor indexed="64"/>
      </patternFill>
    </fill>
    <fill>
      <patternFill patternType="solid">
        <fgColor indexed="43"/>
        <bgColor indexed="64"/>
      </patternFill>
    </fill>
    <fill>
      <patternFill patternType="solid">
        <fgColor rgb="FFFFFFCC"/>
        <bgColor indexed="64"/>
      </patternFill>
    </fill>
    <fill>
      <patternFill patternType="solid">
        <fgColor theme="7" tint="0.79998168889431442"/>
        <bgColor indexed="64"/>
      </patternFill>
    </fill>
    <fill>
      <patternFill patternType="solid">
        <fgColor rgb="FFFFC000"/>
        <bgColor indexed="64"/>
      </patternFill>
    </fill>
    <fill>
      <patternFill patternType="solid">
        <fgColor rgb="FF92D050"/>
        <bgColor indexed="64"/>
      </patternFill>
    </fill>
    <fill>
      <patternFill patternType="solid">
        <fgColor rgb="FFFFFF99"/>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rgb="FF000000"/>
      </patternFill>
    </fill>
    <fill>
      <patternFill patternType="solid">
        <fgColor theme="4" tint="0.39997558519241921"/>
        <bgColor indexed="64"/>
      </patternFill>
    </fill>
    <fill>
      <patternFill patternType="solid">
        <fgColor rgb="FFFAB8F1"/>
        <bgColor indexed="64"/>
      </patternFill>
    </fill>
    <fill>
      <patternFill patternType="solid">
        <fgColor rgb="FF7030A0"/>
        <bgColor indexed="64"/>
      </patternFill>
    </fill>
  </fills>
  <borders count="61">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881">
    <xf numFmtId="0" fontId="0" fillId="0" borderId="0" xfId="0"/>
    <xf numFmtId="0" fontId="0" fillId="0" borderId="0" xfId="0" applyAlignment="1">
      <alignment horizontal="right"/>
    </xf>
    <xf numFmtId="0" fontId="9" fillId="0" borderId="0" xfId="0" applyFont="1"/>
    <xf numFmtId="0" fontId="9" fillId="0" borderId="0" xfId="0" applyFont="1" applyAlignment="1">
      <alignment horizontal="right"/>
    </xf>
    <xf numFmtId="0" fontId="8" fillId="0" borderId="0" xfId="0" applyFont="1"/>
    <xf numFmtId="0" fontId="16" fillId="0" borderId="0" xfId="0" applyFont="1"/>
    <xf numFmtId="0" fontId="17" fillId="0" borderId="0" xfId="0" applyFont="1"/>
    <xf numFmtId="164" fontId="16" fillId="0" borderId="0" xfId="4" applyNumberFormat="1" applyFont="1"/>
    <xf numFmtId="0" fontId="18" fillId="0" borderId="13" xfId="0" applyFont="1" applyBorder="1"/>
    <xf numFmtId="0" fontId="2" fillId="0" borderId="4" xfId="0" applyFont="1" applyBorder="1"/>
    <xf numFmtId="0" fontId="2" fillId="0" borderId="14" xfId="0" applyFont="1" applyBorder="1"/>
    <xf numFmtId="0" fontId="2" fillId="0" borderId="0" xfId="0" applyFont="1"/>
    <xf numFmtId="0" fontId="2" fillId="0" borderId="7" xfId="0" applyFont="1" applyBorder="1"/>
    <xf numFmtId="164" fontId="2" fillId="0" borderId="15" xfId="4" applyNumberFormat="1" applyFont="1" applyBorder="1"/>
    <xf numFmtId="14" fontId="9" fillId="0" borderId="0" xfId="0" applyNumberFormat="1" applyFont="1"/>
    <xf numFmtId="0" fontId="19" fillId="0" borderId="0" xfId="0" applyFont="1"/>
    <xf numFmtId="0" fontId="19" fillId="0" borderId="0" xfId="0" applyFont="1" applyAlignment="1">
      <alignment horizontal="right"/>
    </xf>
    <xf numFmtId="166" fontId="2" fillId="0" borderId="0" xfId="1" applyNumberFormat="1" applyFont="1"/>
    <xf numFmtId="167" fontId="16" fillId="0" borderId="0" xfId="0" applyNumberFormat="1" applyFont="1"/>
    <xf numFmtId="3" fontId="16" fillId="7" borderId="0" xfId="0" applyNumberFormat="1" applyFont="1" applyFill="1"/>
    <xf numFmtId="3" fontId="16" fillId="0" borderId="0" xfId="0" applyNumberFormat="1" applyFont="1"/>
    <xf numFmtId="3" fontId="17" fillId="7" borderId="0" xfId="0" applyNumberFormat="1" applyFont="1" applyFill="1"/>
    <xf numFmtId="0" fontId="16" fillId="0" borderId="0" xfId="0" applyFont="1" applyAlignment="1">
      <alignment horizontal="center"/>
    </xf>
    <xf numFmtId="3" fontId="2" fillId="0" borderId="0" xfId="0" applyNumberFormat="1" applyFont="1"/>
    <xf numFmtId="0" fontId="2" fillId="0" borderId="16" xfId="0" applyFont="1" applyBorder="1"/>
    <xf numFmtId="10" fontId="2" fillId="0" borderId="17" xfId="0" applyNumberFormat="1" applyFont="1" applyBorder="1"/>
    <xf numFmtId="164" fontId="2" fillId="0" borderId="17" xfId="0" applyNumberFormat="1" applyFont="1" applyBorder="1"/>
    <xf numFmtId="164" fontId="2" fillId="0" borderId="18" xfId="4" applyNumberFormat="1" applyFont="1" applyBorder="1"/>
    <xf numFmtId="0" fontId="21" fillId="0" borderId="0" xfId="0" applyFont="1" applyAlignment="1">
      <alignment horizontal="right"/>
    </xf>
    <xf numFmtId="164" fontId="16" fillId="0" borderId="0" xfId="4" applyNumberFormat="1" applyFont="1" applyBorder="1"/>
    <xf numFmtId="168" fontId="9" fillId="0" borderId="0" xfId="0" applyNumberFormat="1" applyFont="1"/>
    <xf numFmtId="0" fontId="22" fillId="0" borderId="0" xfId="0" applyFont="1"/>
    <xf numFmtId="3" fontId="17" fillId="0" borderId="0" xfId="0" applyNumberFormat="1" applyFont="1" applyAlignment="1">
      <alignment horizontal="left"/>
    </xf>
    <xf numFmtId="3" fontId="16" fillId="0" borderId="0" xfId="0" applyNumberFormat="1" applyFont="1" applyAlignment="1">
      <alignment horizontal="center"/>
    </xf>
    <xf numFmtId="3" fontId="17" fillId="0" borderId="0" xfId="0" quotePrefix="1" applyNumberFormat="1" applyFont="1" applyAlignment="1">
      <alignment horizontal="left"/>
    </xf>
    <xf numFmtId="164" fontId="17" fillId="0" borderId="17" xfId="4" applyNumberFormat="1" applyFont="1" applyBorder="1"/>
    <xf numFmtId="166" fontId="16" fillId="0" borderId="17" xfId="1" applyNumberFormat="1" applyFont="1" applyBorder="1"/>
    <xf numFmtId="0" fontId="16" fillId="0" borderId="0" xfId="0" quotePrefix="1" applyFont="1" applyAlignment="1">
      <alignment horizontal="center"/>
    </xf>
    <xf numFmtId="164" fontId="17" fillId="0" borderId="0" xfId="4" applyNumberFormat="1" applyFont="1"/>
    <xf numFmtId="164" fontId="16" fillId="0" borderId="0" xfId="0" applyNumberFormat="1" applyFont="1"/>
    <xf numFmtId="169" fontId="0" fillId="0" borderId="0" xfId="5" applyNumberFormat="1" applyFont="1"/>
    <xf numFmtId="0" fontId="11" fillId="0" borderId="0" xfId="0" applyFont="1"/>
    <xf numFmtId="3" fontId="16" fillId="0" borderId="0" xfId="0" applyNumberFormat="1" applyFont="1" applyAlignment="1">
      <alignment horizontal="left"/>
    </xf>
    <xf numFmtId="0" fontId="21" fillId="0" borderId="19" xfId="0" applyFont="1" applyBorder="1"/>
    <xf numFmtId="164" fontId="9" fillId="0" borderId="0" xfId="0" applyNumberFormat="1" applyFont="1"/>
    <xf numFmtId="170" fontId="0" fillId="0" borderId="0" xfId="5" applyNumberFormat="1" applyFont="1" applyAlignment="1">
      <alignment horizontal="right" vertical="center"/>
    </xf>
    <xf numFmtId="164" fontId="25" fillId="0" borderId="0" xfId="4" applyNumberFormat="1" applyFont="1"/>
    <xf numFmtId="3" fontId="9" fillId="0" borderId="0" xfId="0" applyNumberFormat="1" applyFont="1"/>
    <xf numFmtId="164" fontId="17" fillId="3" borderId="20" xfId="4" applyNumberFormat="1" applyFont="1" applyFill="1" applyBorder="1"/>
    <xf numFmtId="0" fontId="16" fillId="0" borderId="20" xfId="0" applyFont="1" applyBorder="1"/>
    <xf numFmtId="164" fontId="9" fillId="0" borderId="21" xfId="4" applyNumberFormat="1" applyFont="1" applyBorder="1"/>
    <xf numFmtId="0" fontId="24" fillId="0" borderId="0" xfId="0" applyFont="1"/>
    <xf numFmtId="0" fontId="24" fillId="0" borderId="0" xfId="0" applyFont="1" applyAlignment="1">
      <alignment horizontal="center"/>
    </xf>
    <xf numFmtId="0" fontId="25" fillId="0" borderId="0" xfId="0" applyFont="1" applyAlignment="1">
      <alignment wrapText="1"/>
    </xf>
    <xf numFmtId="166" fontId="9" fillId="0" borderId="0" xfId="0" applyNumberFormat="1" applyFont="1"/>
    <xf numFmtId="164" fontId="4" fillId="0" borderId="20" xfId="4" applyNumberFormat="1" applyFont="1" applyFill="1" applyBorder="1"/>
    <xf numFmtId="0" fontId="10" fillId="0" borderId="1" xfId="0" applyFont="1" applyBorder="1" applyAlignment="1">
      <alignment horizontal="right" wrapText="1"/>
    </xf>
    <xf numFmtId="164" fontId="2" fillId="0" borderId="2" xfId="4" applyNumberFormat="1" applyFont="1" applyBorder="1"/>
    <xf numFmtId="164" fontId="2" fillId="0" borderId="0" xfId="4" applyNumberFormat="1" applyFont="1"/>
    <xf numFmtId="164" fontId="19" fillId="0" borderId="0" xfId="0" applyNumberFormat="1" applyFont="1" applyAlignment="1">
      <alignment horizontal="center"/>
    </xf>
    <xf numFmtId="166" fontId="24" fillId="0" borderId="0" xfId="1" applyNumberFormat="1" applyFont="1" applyFill="1" applyAlignment="1">
      <alignment horizontal="center"/>
    </xf>
    <xf numFmtId="0" fontId="11" fillId="0" borderId="0" xfId="0" applyFont="1" applyAlignment="1">
      <alignment wrapText="1"/>
    </xf>
    <xf numFmtId="0" fontId="11" fillId="0" borderId="0" xfId="0" applyFont="1" applyAlignment="1">
      <alignment horizontal="right" wrapText="1"/>
    </xf>
    <xf numFmtId="0" fontId="17" fillId="9" borderId="0" xfId="0" applyFont="1" applyFill="1" applyAlignment="1">
      <alignment horizontal="center" wrapText="1"/>
    </xf>
    <xf numFmtId="3" fontId="17" fillId="9" borderId="0" xfId="0" quotePrefix="1" applyNumberFormat="1" applyFont="1" applyFill="1" applyAlignment="1">
      <alignment horizontal="center"/>
    </xf>
    <xf numFmtId="164" fontId="16" fillId="0" borderId="0" xfId="4" applyNumberFormat="1" applyFont="1" applyAlignment="1">
      <alignment horizontal="center"/>
    </xf>
    <xf numFmtId="164" fontId="16" fillId="0" borderId="0" xfId="4" applyNumberFormat="1" applyFont="1" applyBorder="1" applyAlignment="1">
      <alignment horizontal="center"/>
    </xf>
    <xf numFmtId="44" fontId="16" fillId="0" borderId="0" xfId="4" applyFont="1" applyFill="1" applyBorder="1" applyAlignment="1">
      <alignment vertical="center"/>
    </xf>
    <xf numFmtId="164" fontId="4" fillId="0" borderId="0" xfId="4" applyNumberFormat="1" applyFont="1" applyBorder="1" applyAlignment="1">
      <alignment horizontal="right"/>
    </xf>
    <xf numFmtId="0" fontId="21" fillId="0" borderId="20" xfId="0" applyFont="1" applyBorder="1" applyAlignment="1">
      <alignment wrapText="1"/>
    </xf>
    <xf numFmtId="164" fontId="4" fillId="0" borderId="19" xfId="4" applyNumberFormat="1" applyFont="1" applyBorder="1" applyAlignment="1">
      <alignment horizontal="center"/>
    </xf>
    <xf numFmtId="0" fontId="25" fillId="0" borderId="19" xfId="0" applyFont="1" applyBorder="1" applyAlignment="1">
      <alignment horizontal="center" vertical="center" wrapText="1"/>
    </xf>
    <xf numFmtId="164" fontId="16" fillId="0" borderId="0" xfId="4" applyNumberFormat="1" applyFont="1" applyFill="1"/>
    <xf numFmtId="0" fontId="2" fillId="0" borderId="0" xfId="0" applyFont="1" applyAlignment="1">
      <alignment wrapText="1"/>
    </xf>
    <xf numFmtId="0" fontId="2" fillId="0" borderId="0" xfId="0" applyFont="1" applyAlignment="1">
      <alignment horizontal="right" wrapText="1"/>
    </xf>
    <xf numFmtId="0" fontId="17" fillId="7" borderId="0" xfId="0" applyFont="1" applyFill="1" applyAlignment="1">
      <alignment horizontal="center" wrapText="1"/>
    </xf>
    <xf numFmtId="0" fontId="17" fillId="7" borderId="0" xfId="0" quotePrefix="1" applyFont="1" applyFill="1" applyAlignment="1">
      <alignment horizontal="center" wrapText="1"/>
    </xf>
    <xf numFmtId="44" fontId="4" fillId="0" borderId="0" xfId="4" applyFont="1" applyBorder="1"/>
    <xf numFmtId="0" fontId="4" fillId="0" borderId="0" xfId="0" applyFont="1"/>
    <xf numFmtId="0" fontId="2" fillId="0" borderId="0" xfId="0" applyFont="1" applyAlignment="1">
      <alignment horizontal="center" wrapText="1"/>
    </xf>
    <xf numFmtId="0" fontId="5" fillId="0" borderId="8" xfId="0" applyFont="1" applyBorder="1" applyAlignment="1">
      <alignment horizontal="center" wrapText="1"/>
    </xf>
    <xf numFmtId="3" fontId="16" fillId="9" borderId="9" xfId="0" applyNumberFormat="1" applyFont="1" applyFill="1" applyBorder="1"/>
    <xf numFmtId="3" fontId="16" fillId="9" borderId="9" xfId="0" applyNumberFormat="1" applyFont="1" applyFill="1" applyBorder="1" applyAlignment="1">
      <alignment horizontal="right"/>
    </xf>
    <xf numFmtId="3" fontId="16" fillId="0" borderId="9" xfId="0" applyNumberFormat="1" applyFont="1" applyBorder="1"/>
    <xf numFmtId="3" fontId="2" fillId="0" borderId="23" xfId="0" applyNumberFormat="1" applyFont="1" applyBorder="1"/>
    <xf numFmtId="3" fontId="2" fillId="0" borderId="6" xfId="0" applyNumberFormat="1" applyFont="1" applyBorder="1"/>
    <xf numFmtId="166" fontId="0" fillId="10" borderId="5" xfId="6" applyNumberFormat="1" applyFont="1" applyFill="1" applyBorder="1"/>
    <xf numFmtId="0" fontId="16" fillId="0" borderId="9" xfId="0" applyFont="1" applyBorder="1"/>
    <xf numFmtId="3" fontId="16" fillId="3" borderId="9" xfId="0" applyNumberFormat="1" applyFont="1" applyFill="1" applyBorder="1"/>
    <xf numFmtId="164" fontId="16" fillId="0" borderId="9" xfId="4" applyNumberFormat="1" applyFont="1" applyBorder="1"/>
    <xf numFmtId="3" fontId="16" fillId="0" borderId="23" xfId="0" applyNumberFormat="1" applyFont="1" applyBorder="1"/>
    <xf numFmtId="164" fontId="16" fillId="5" borderId="24" xfId="4" applyNumberFormat="1" applyFont="1" applyFill="1" applyBorder="1"/>
    <xf numFmtId="166" fontId="16" fillId="6" borderId="21" xfId="0" applyNumberFormat="1" applyFont="1" applyFill="1" applyBorder="1"/>
    <xf numFmtId="164" fontId="9" fillId="5" borderId="25" xfId="0" applyNumberFormat="1" applyFont="1" applyFill="1" applyBorder="1"/>
    <xf numFmtId="0" fontId="5" fillId="0" borderId="26" xfId="0" applyFont="1" applyBorder="1" applyAlignment="1">
      <alignment horizontal="center" wrapText="1"/>
    </xf>
    <xf numFmtId="3" fontId="16" fillId="0" borderId="10" xfId="0" applyNumberFormat="1" applyFont="1" applyBorder="1"/>
    <xf numFmtId="3" fontId="16" fillId="0" borderId="10" xfId="0" applyNumberFormat="1" applyFont="1" applyBorder="1" applyAlignment="1">
      <alignment horizontal="right"/>
    </xf>
    <xf numFmtId="3" fontId="16" fillId="3" borderId="10" xfId="0" applyNumberFormat="1" applyFont="1" applyFill="1" applyBorder="1"/>
    <xf numFmtId="3" fontId="2" fillId="0" borderId="10" xfId="0" applyNumberFormat="1" applyFont="1" applyBorder="1"/>
    <xf numFmtId="166" fontId="0" fillId="0" borderId="10" xfId="6" applyNumberFormat="1" applyFont="1" applyBorder="1"/>
    <xf numFmtId="3" fontId="16" fillId="5" borderId="10" xfId="0" applyNumberFormat="1" applyFont="1" applyFill="1" applyBorder="1" applyAlignment="1">
      <alignment horizontal="right"/>
    </xf>
    <xf numFmtId="0" fontId="16" fillId="0" borderId="10" xfId="0" applyFont="1" applyBorder="1"/>
    <xf numFmtId="3" fontId="16" fillId="5" borderId="10" xfId="0" applyNumberFormat="1" applyFont="1" applyFill="1" applyBorder="1"/>
    <xf numFmtId="164" fontId="16" fillId="0" borderId="10" xfId="4" applyNumberFormat="1" applyFont="1" applyBorder="1"/>
    <xf numFmtId="3" fontId="16" fillId="0" borderId="27" xfId="0" applyNumberFormat="1" applyFont="1" applyBorder="1"/>
    <xf numFmtId="164" fontId="16" fillId="5" borderId="28" xfId="4" applyNumberFormat="1" applyFont="1" applyFill="1" applyBorder="1"/>
    <xf numFmtId="164" fontId="9" fillId="5" borderId="28" xfId="0" applyNumberFormat="1" applyFont="1" applyFill="1" applyBorder="1"/>
    <xf numFmtId="0" fontId="8" fillId="0" borderId="1" xfId="0" applyFont="1" applyBorder="1" applyAlignment="1">
      <alignment horizontal="center"/>
    </xf>
    <xf numFmtId="0" fontId="4" fillId="0" borderId="14" xfId="0" applyFont="1" applyBorder="1" applyAlignment="1">
      <alignment horizontal="center"/>
    </xf>
    <xf numFmtId="0" fontId="5" fillId="0" borderId="15" xfId="0" applyFont="1" applyBorder="1" applyAlignment="1">
      <alignment horizontal="center" wrapText="1"/>
    </xf>
    <xf numFmtId="3" fontId="0" fillId="0" borderId="27" xfId="0" applyNumberFormat="1" applyBorder="1"/>
    <xf numFmtId="3" fontId="0" fillId="0" borderId="27" xfId="0" applyNumberFormat="1" applyBorder="1" applyAlignment="1">
      <alignment horizontal="right"/>
    </xf>
    <xf numFmtId="166" fontId="0" fillId="0" borderId="10" xfId="0" applyNumberFormat="1" applyBorder="1"/>
    <xf numFmtId="3" fontId="2" fillId="0" borderId="10" xfId="0" quotePrefix="1" applyNumberFormat="1" applyFont="1" applyBorder="1"/>
    <xf numFmtId="171" fontId="16" fillId="0" borderId="10" xfId="5" quotePrefix="1" applyNumberFormat="1" applyFont="1" applyBorder="1"/>
    <xf numFmtId="171" fontId="16" fillId="0" borderId="10" xfId="5" applyNumberFormat="1" applyFont="1" applyBorder="1"/>
    <xf numFmtId="10" fontId="16" fillId="0" borderId="10" xfId="0" applyNumberFormat="1" applyFont="1" applyBorder="1"/>
    <xf numFmtId="9" fontId="16" fillId="0" borderId="10" xfId="5" applyFont="1" applyBorder="1"/>
    <xf numFmtId="164" fontId="16" fillId="5" borderId="28" xfId="0" applyNumberFormat="1" applyFont="1" applyFill="1" applyBorder="1"/>
    <xf numFmtId="166" fontId="16" fillId="6" borderId="29" xfId="0" applyNumberFormat="1" applyFont="1" applyFill="1" applyBorder="1"/>
    <xf numFmtId="42" fontId="8" fillId="3" borderId="28" xfId="0" applyNumberFormat="1" applyFont="1" applyFill="1" applyBorder="1"/>
    <xf numFmtId="3" fontId="2" fillId="0" borderId="25" xfId="0" applyNumberFormat="1" applyFont="1" applyBorder="1"/>
    <xf numFmtId="164" fontId="2" fillId="0" borderId="30" xfId="0" applyNumberFormat="1" applyFont="1" applyBorder="1"/>
    <xf numFmtId="3" fontId="2" fillId="0" borderId="31" xfId="0" applyNumberFormat="1" applyFont="1" applyBorder="1" applyAlignment="1">
      <alignment horizontal="right"/>
    </xf>
    <xf numFmtId="164" fontId="2" fillId="0" borderId="32" xfId="4" applyNumberFormat="1" applyFont="1" applyBorder="1"/>
    <xf numFmtId="3" fontId="2" fillId="0" borderId="33" xfId="0" applyNumberFormat="1" applyFont="1" applyBorder="1"/>
    <xf numFmtId="44" fontId="2" fillId="0" borderId="32" xfId="4" applyFont="1" applyBorder="1"/>
    <xf numFmtId="164" fontId="2" fillId="0" borderId="28" xfId="0" applyNumberFormat="1" applyFont="1" applyBorder="1"/>
    <xf numFmtId="164" fontId="8" fillId="5" borderId="28" xfId="0" applyNumberFormat="1" applyFont="1" applyFill="1" applyBorder="1"/>
    <xf numFmtId="164" fontId="2" fillId="0" borderId="34" xfId="0" applyNumberFormat="1" applyFont="1" applyBorder="1"/>
    <xf numFmtId="164" fontId="2" fillId="0" borderId="35" xfId="4" applyNumberFormat="1" applyFont="1" applyBorder="1"/>
    <xf numFmtId="3" fontId="2" fillId="0" borderId="36" xfId="0" applyNumberFormat="1" applyFont="1" applyBorder="1"/>
    <xf numFmtId="44" fontId="2" fillId="0" borderId="35" xfId="4" applyFont="1" applyBorder="1"/>
    <xf numFmtId="3" fontId="16" fillId="7" borderId="10" xfId="0" applyNumberFormat="1" applyFont="1" applyFill="1" applyBorder="1"/>
    <xf numFmtId="3" fontId="16" fillId="9" borderId="10" xfId="0" applyNumberFormat="1" applyFont="1" applyFill="1" applyBorder="1"/>
    <xf numFmtId="164" fontId="8" fillId="3" borderId="28" xfId="0" applyNumberFormat="1" applyFont="1" applyFill="1" applyBorder="1"/>
    <xf numFmtId="164" fontId="8" fillId="9" borderId="28" xfId="0" applyNumberFormat="1" applyFont="1" applyFill="1" applyBorder="1"/>
    <xf numFmtId="164" fontId="9" fillId="0" borderId="0" xfId="4" applyNumberFormat="1" applyFont="1" applyBorder="1"/>
    <xf numFmtId="10" fontId="9" fillId="0" borderId="0" xfId="4" applyNumberFormat="1" applyFont="1" applyBorder="1"/>
    <xf numFmtId="164" fontId="8" fillId="0" borderId="0" xfId="0" applyNumberFormat="1" applyFont="1"/>
    <xf numFmtId="3" fontId="16" fillId="11" borderId="10" xfId="0" applyNumberFormat="1" applyFont="1" applyFill="1" applyBorder="1"/>
    <xf numFmtId="164" fontId="2" fillId="0" borderId="35" xfId="0" applyNumberFormat="1" applyFont="1" applyBorder="1"/>
    <xf numFmtId="164" fontId="4" fillId="9" borderId="28" xfId="0" applyNumberFormat="1" applyFont="1" applyFill="1" applyBorder="1"/>
    <xf numFmtId="1" fontId="4" fillId="0" borderId="37" xfId="0" applyNumberFormat="1" applyFont="1" applyBorder="1" applyAlignment="1">
      <alignment horizontal="right"/>
    </xf>
    <xf numFmtId="164" fontId="4" fillId="0" borderId="38" xfId="4" applyNumberFormat="1" applyFont="1" applyBorder="1" applyAlignment="1">
      <alignment horizontal="right"/>
    </xf>
    <xf numFmtId="164" fontId="4" fillId="0" borderId="26" xfId="0" applyNumberFormat="1" applyFont="1" applyBorder="1"/>
    <xf numFmtId="164" fontId="2" fillId="0" borderId="0" xfId="0" applyNumberFormat="1" applyFont="1"/>
    <xf numFmtId="3" fontId="9" fillId="0" borderId="0" xfId="0" applyNumberFormat="1" applyFont="1" applyAlignment="1">
      <alignment horizontal="right"/>
    </xf>
    <xf numFmtId="3" fontId="0" fillId="0" borderId="39" xfId="0" applyNumberFormat="1" applyBorder="1" applyAlignment="1">
      <alignment horizontal="right"/>
    </xf>
    <xf numFmtId="3" fontId="9" fillId="0" borderId="0" xfId="0" quotePrefix="1" applyNumberFormat="1" applyFont="1"/>
    <xf numFmtId="3" fontId="16" fillId="0" borderId="0" xfId="0" quotePrefix="1" applyNumberFormat="1" applyFont="1"/>
    <xf numFmtId="171" fontId="16" fillId="0" borderId="0" xfId="5" quotePrefix="1" applyNumberFormat="1" applyFont="1"/>
    <xf numFmtId="171" fontId="16" fillId="0" borderId="0" xfId="5" applyNumberFormat="1" applyFont="1"/>
    <xf numFmtId="10" fontId="16" fillId="0" borderId="0" xfId="5" applyNumberFormat="1" applyFont="1"/>
    <xf numFmtId="9" fontId="16" fillId="0" borderId="0" xfId="5" applyFont="1"/>
    <xf numFmtId="3" fontId="21" fillId="0" borderId="0" xfId="0" applyNumberFormat="1" applyFont="1" applyAlignment="1">
      <alignment wrapText="1"/>
    </xf>
    <xf numFmtId="164" fontId="9" fillId="0" borderId="0" xfId="4" applyNumberFormat="1" applyFont="1"/>
    <xf numFmtId="166" fontId="9" fillId="0" borderId="0" xfId="1" applyNumberFormat="1" applyFont="1"/>
    <xf numFmtId="166" fontId="9" fillId="0" borderId="0" xfId="1" applyNumberFormat="1" applyFont="1" applyAlignment="1">
      <alignment horizontal="right"/>
    </xf>
    <xf numFmtId="166" fontId="16" fillId="0" borderId="0" xfId="1" applyNumberFormat="1" applyFont="1"/>
    <xf numFmtId="166" fontId="24" fillId="0" borderId="0" xfId="1" applyNumberFormat="1" applyFont="1"/>
    <xf numFmtId="3" fontId="17" fillId="0" borderId="0" xfId="0" applyNumberFormat="1" applyFont="1"/>
    <xf numFmtId="0" fontId="2" fillId="0" borderId="13" xfId="0" applyFont="1" applyBorder="1"/>
    <xf numFmtId="164" fontId="2" fillId="0" borderId="14" xfId="0" applyNumberFormat="1" applyFont="1" applyBorder="1"/>
    <xf numFmtId="164" fontId="4" fillId="0" borderId="40" xfId="4" applyNumberFormat="1" applyFont="1" applyBorder="1"/>
    <xf numFmtId="164" fontId="2" fillId="0" borderId="30" xfId="4" applyNumberFormat="1" applyFont="1" applyBorder="1"/>
    <xf numFmtId="0" fontId="17" fillId="0" borderId="0" xfId="0" applyFont="1" applyAlignment="1">
      <alignment horizontal="right"/>
    </xf>
    <xf numFmtId="0" fontId="2" fillId="0" borderId="7" xfId="0" applyFont="1" applyBorder="1" applyAlignment="1">
      <alignment wrapText="1"/>
    </xf>
    <xf numFmtId="164" fontId="2" fillId="0" borderId="18" xfId="0" applyNumberFormat="1" applyFont="1" applyBorder="1"/>
    <xf numFmtId="164" fontId="4" fillId="0" borderId="29" xfId="4" applyNumberFormat="1" applyFont="1" applyBorder="1"/>
    <xf numFmtId="164" fontId="2" fillId="0" borderId="34" xfId="4" applyNumberFormat="1" applyFont="1" applyBorder="1"/>
    <xf numFmtId="164" fontId="17" fillId="0" borderId="0" xfId="4" applyNumberFormat="1" applyFont="1" applyBorder="1"/>
    <xf numFmtId="0" fontId="4" fillId="0" borderId="16" xfId="0" applyFont="1" applyBorder="1" applyAlignment="1">
      <alignment horizontal="right"/>
    </xf>
    <xf numFmtId="164" fontId="4" fillId="0" borderId="41" xfId="4" applyNumberFormat="1" applyFont="1" applyBorder="1"/>
    <xf numFmtId="164" fontId="2" fillId="0" borderId="42" xfId="4" applyNumberFormat="1" applyFont="1" applyBorder="1"/>
    <xf numFmtId="0" fontId="24" fillId="0" borderId="0" xfId="0" applyFont="1" applyAlignment="1">
      <alignment wrapText="1"/>
    </xf>
    <xf numFmtId="0" fontId="34" fillId="0" borderId="0" xfId="0" applyFont="1"/>
    <xf numFmtId="164" fontId="4" fillId="0" borderId="16" xfId="4" applyNumberFormat="1" applyFont="1" applyBorder="1" applyAlignment="1">
      <alignment horizontal="right"/>
    </xf>
    <xf numFmtId="0" fontId="17" fillId="0" borderId="0" xfId="0" quotePrefix="1" applyFont="1"/>
    <xf numFmtId="0" fontId="2" fillId="0" borderId="0" xfId="0" quotePrefix="1" applyFont="1" applyAlignment="1">
      <alignment horizontal="left"/>
    </xf>
    <xf numFmtId="10" fontId="2" fillId="0" borderId="0" xfId="0" applyNumberFormat="1" applyFont="1"/>
    <xf numFmtId="0" fontId="2" fillId="0" borderId="0" xfId="0" applyFont="1" applyAlignment="1">
      <alignment horizontal="center"/>
    </xf>
    <xf numFmtId="3" fontId="2" fillId="0" borderId="0" xfId="0" applyNumberFormat="1" applyFont="1" applyAlignment="1">
      <alignment horizontal="center"/>
    </xf>
    <xf numFmtId="3" fontId="2" fillId="7" borderId="0" xfId="0" applyNumberFormat="1" applyFont="1" applyFill="1"/>
    <xf numFmtId="0" fontId="35" fillId="0" borderId="0" xfId="0" applyFont="1" applyBorder="1"/>
    <xf numFmtId="0" fontId="7" fillId="0" borderId="0" xfId="0" applyFont="1" applyBorder="1"/>
    <xf numFmtId="0" fontId="37" fillId="0" borderId="0" xfId="0" applyFont="1" applyBorder="1" applyAlignment="1">
      <alignment horizontal="center" wrapText="1"/>
    </xf>
    <xf numFmtId="0" fontId="37" fillId="0" borderId="0" xfId="0" applyFont="1" applyBorder="1" applyAlignment="1">
      <alignment horizontal="center"/>
    </xf>
    <xf numFmtId="0" fontId="7" fillId="0" borderId="0" xfId="0" applyFont="1" applyFill="1" applyBorder="1"/>
    <xf numFmtId="0" fontId="7" fillId="0" borderId="0" xfId="0" applyFont="1" applyFill="1" applyBorder="1" applyAlignment="1">
      <alignment horizontal="center"/>
    </xf>
    <xf numFmtId="0" fontId="35" fillId="0" borderId="0" xfId="0" applyFont="1" applyFill="1" applyBorder="1"/>
    <xf numFmtId="164" fontId="2" fillId="5" borderId="28" xfId="0" applyNumberFormat="1" applyFont="1" applyFill="1" applyBorder="1"/>
    <xf numFmtId="10" fontId="35" fillId="0" borderId="0" xfId="0" applyNumberFormat="1" applyFont="1" applyBorder="1"/>
    <xf numFmtId="10" fontId="35" fillId="0" borderId="0" xfId="0" applyNumberFormat="1" applyFont="1" applyFill="1" applyBorder="1"/>
    <xf numFmtId="0" fontId="0" fillId="0" borderId="0" xfId="0" applyFill="1" applyBorder="1"/>
    <xf numFmtId="164" fontId="35" fillId="0" borderId="0" xfId="0" applyNumberFormat="1" applyFont="1" applyFill="1" applyBorder="1" applyAlignment="1">
      <alignment horizontal="center"/>
    </xf>
    <xf numFmtId="6" fontId="35" fillId="0" borderId="0" xfId="0" applyNumberFormat="1" applyFont="1" applyFill="1" applyBorder="1" applyAlignment="1">
      <alignment horizontal="center"/>
    </xf>
    <xf numFmtId="164" fontId="7" fillId="0" borderId="10" xfId="0" applyNumberFormat="1" applyFont="1" applyFill="1" applyBorder="1"/>
    <xf numFmtId="10" fontId="7" fillId="0" borderId="10" xfId="0" applyNumberFormat="1" applyFont="1" applyFill="1" applyBorder="1"/>
    <xf numFmtId="38" fontId="7" fillId="0" borderId="10" xfId="0" applyNumberFormat="1" applyFont="1" applyFill="1" applyBorder="1"/>
    <xf numFmtId="0" fontId="37" fillId="0" borderId="47" xfId="0" applyFont="1" applyBorder="1" applyAlignment="1">
      <alignment horizontal="center" wrapText="1"/>
    </xf>
    <xf numFmtId="10" fontId="37" fillId="0" borderId="3" xfId="0" applyNumberFormat="1" applyFont="1" applyBorder="1" applyAlignment="1">
      <alignment horizontal="center" wrapText="1"/>
    </xf>
    <xf numFmtId="0" fontId="37" fillId="0" borderId="3" xfId="0" applyFont="1" applyBorder="1" applyAlignment="1">
      <alignment horizontal="center" wrapText="1"/>
    </xf>
    <xf numFmtId="0" fontId="9" fillId="0" borderId="0" xfId="0" applyFont="1" applyAlignment="1">
      <alignment horizontal="center"/>
    </xf>
    <xf numFmtId="3" fontId="24" fillId="0" borderId="11" xfId="0" applyNumberFormat="1" applyFont="1" applyBorder="1" applyAlignment="1">
      <alignment horizontal="center" vertical="center" wrapText="1"/>
    </xf>
    <xf numFmtId="3" fontId="24" fillId="0" borderId="22" xfId="0" applyNumberFormat="1" applyFont="1" applyBorder="1" applyAlignment="1">
      <alignment horizontal="center" vertical="center" wrapText="1"/>
    </xf>
    <xf numFmtId="3" fontId="24" fillId="5" borderId="3" xfId="0" applyNumberFormat="1" applyFont="1" applyFill="1" applyBorder="1" applyAlignment="1">
      <alignment horizontal="center" vertical="center" wrapText="1"/>
    </xf>
    <xf numFmtId="0" fontId="17" fillId="6" borderId="1" xfId="0" applyFont="1" applyFill="1" applyBorder="1" applyAlignment="1">
      <alignment horizontal="center" vertical="center" wrapText="1"/>
    </xf>
    <xf numFmtId="164" fontId="7" fillId="0" borderId="10" xfId="2" applyNumberFormat="1" applyFont="1" applyFill="1" applyBorder="1"/>
    <xf numFmtId="164" fontId="7" fillId="0" borderId="1" xfId="0" applyNumberFormat="1" applyFont="1" applyFill="1" applyBorder="1"/>
    <xf numFmtId="164" fontId="7" fillId="0" borderId="47" xfId="0" applyNumberFormat="1" applyFont="1" applyFill="1" applyBorder="1"/>
    <xf numFmtId="0" fontId="36" fillId="12" borderId="26" xfId="0" applyFont="1" applyFill="1" applyBorder="1" applyAlignment="1">
      <alignment horizontal="center" vertical="center" wrapText="1"/>
    </xf>
    <xf numFmtId="0" fontId="36" fillId="13" borderId="26" xfId="0" applyFont="1" applyFill="1" applyBorder="1" applyAlignment="1">
      <alignment horizontal="center" vertical="center" wrapText="1"/>
    </xf>
    <xf numFmtId="0" fontId="36" fillId="0" borderId="26" xfId="0" applyFont="1" applyBorder="1" applyAlignment="1">
      <alignment horizontal="center" wrapText="1"/>
    </xf>
    <xf numFmtId="10" fontId="36" fillId="0" borderId="26" xfId="0" applyNumberFormat="1" applyFont="1" applyBorder="1" applyAlignment="1">
      <alignment horizontal="center" wrapText="1"/>
    </xf>
    <xf numFmtId="0" fontId="7" fillId="0" borderId="0" xfId="0" applyNumberFormat="1" applyFont="1" applyFill="1" applyBorder="1" applyAlignment="1">
      <alignment horizontal="center"/>
    </xf>
    <xf numFmtId="164" fontId="39" fillId="0" borderId="10" xfId="2" applyNumberFormat="1" applyFont="1" applyFill="1" applyBorder="1" applyAlignment="1">
      <alignment horizontal="right" vertical="top" wrapText="1" readingOrder="1"/>
    </xf>
    <xf numFmtId="0" fontId="40" fillId="0" borderId="0" xfId="0" applyFont="1"/>
    <xf numFmtId="0" fontId="41" fillId="0" borderId="0" xfId="0" applyFont="1" applyAlignment="1">
      <alignment horizontal="center" vertical="center" wrapText="1"/>
    </xf>
    <xf numFmtId="0" fontId="41" fillId="0" borderId="0" xfId="0" applyFont="1"/>
    <xf numFmtId="44" fontId="41" fillId="0" borderId="0" xfId="2" applyFont="1"/>
    <xf numFmtId="10" fontId="41" fillId="0" borderId="0" xfId="0" applyNumberFormat="1" applyFont="1"/>
    <xf numFmtId="0" fontId="41" fillId="0" borderId="17" xfId="0" applyFont="1" applyBorder="1"/>
    <xf numFmtId="44" fontId="41" fillId="0" borderId="17" xfId="2" applyFont="1" applyBorder="1"/>
    <xf numFmtId="10" fontId="41" fillId="0" borderId="17" xfId="0" applyNumberFormat="1" applyFont="1" applyBorder="1"/>
    <xf numFmtId="0" fontId="42" fillId="0" borderId="33" xfId="0" applyFont="1" applyBorder="1" applyAlignment="1">
      <alignment horizontal="center" wrapText="1"/>
    </xf>
    <xf numFmtId="0" fontId="42" fillId="0" borderId="51" xfId="0" applyFont="1" applyBorder="1" applyAlignment="1">
      <alignment horizontal="center" wrapText="1"/>
    </xf>
    <xf numFmtId="0" fontId="42" fillId="0" borderId="51" xfId="0" applyFont="1" applyBorder="1" applyAlignment="1">
      <alignment horizontal="center" vertical="center" wrapText="1"/>
    </xf>
    <xf numFmtId="0" fontId="42" fillId="0" borderId="8" xfId="0" applyFont="1" applyFill="1" applyBorder="1" applyAlignment="1">
      <alignment horizontal="center" vertical="center" wrapText="1"/>
    </xf>
    <xf numFmtId="0" fontId="7" fillId="0" borderId="31" xfId="0" applyNumberFormat="1" applyFont="1" applyFill="1" applyBorder="1" applyAlignment="1">
      <alignment horizontal="right" wrapText="1"/>
    </xf>
    <xf numFmtId="0" fontId="7" fillId="0" borderId="12" xfId="0" applyFont="1" applyBorder="1" applyAlignment="1">
      <alignment horizontal="left" wrapText="1"/>
    </xf>
    <xf numFmtId="0" fontId="7" fillId="0" borderId="12" xfId="0" applyFont="1" applyFill="1" applyBorder="1" applyAlignment="1">
      <alignment horizontal="right" vertical="center" wrapText="1"/>
    </xf>
    <xf numFmtId="8" fontId="7" fillId="0" borderId="10" xfId="0" applyNumberFormat="1" applyFont="1" applyBorder="1"/>
    <xf numFmtId="44" fontId="7" fillId="0" borderId="27" xfId="4" applyFont="1" applyBorder="1"/>
    <xf numFmtId="0" fontId="41" fillId="0" borderId="10" xfId="0" applyFont="1" applyBorder="1"/>
    <xf numFmtId="44" fontId="41" fillId="0" borderId="10" xfId="2" applyFont="1" applyBorder="1"/>
    <xf numFmtId="44" fontId="41" fillId="0" borderId="27" xfId="2" applyFont="1" applyBorder="1"/>
    <xf numFmtId="10" fontId="41" fillId="0" borderId="10" xfId="0" applyNumberFormat="1" applyFont="1" applyBorder="1"/>
    <xf numFmtId="0" fontId="7" fillId="0" borderId="36" xfId="0" applyNumberFormat="1" applyFont="1" applyFill="1" applyBorder="1" applyAlignment="1">
      <alignment horizontal="right"/>
    </xf>
    <xf numFmtId="0" fontId="7" fillId="0" borderId="10" xfId="0" applyFont="1" applyBorder="1"/>
    <xf numFmtId="0" fontId="7" fillId="0" borderId="10" xfId="0" applyFont="1" applyFill="1" applyBorder="1"/>
    <xf numFmtId="0" fontId="7" fillId="0" borderId="36" xfId="0" applyFont="1" applyFill="1" applyBorder="1"/>
    <xf numFmtId="10" fontId="43" fillId="0" borderId="10" xfId="0" applyNumberFormat="1" applyFont="1" applyBorder="1"/>
    <xf numFmtId="0" fontId="7" fillId="12" borderId="10" xfId="0" applyFont="1" applyFill="1" applyBorder="1"/>
    <xf numFmtId="8" fontId="7" fillId="12" borderId="10" xfId="0" applyNumberFormat="1" applyFont="1" applyFill="1" applyBorder="1"/>
    <xf numFmtId="44" fontId="7" fillId="12" borderId="27" xfId="4" applyFont="1" applyFill="1" applyBorder="1"/>
    <xf numFmtId="0" fontId="7" fillId="0" borderId="48" xfId="0" applyFont="1" applyFill="1" applyBorder="1"/>
    <xf numFmtId="0" fontId="7" fillId="12" borderId="11" xfId="0" applyFont="1" applyFill="1" applyBorder="1"/>
    <xf numFmtId="8" fontId="7" fillId="12" borderId="11" xfId="0" applyNumberFormat="1" applyFont="1" applyFill="1" applyBorder="1"/>
    <xf numFmtId="44" fontId="7" fillId="12" borderId="22" xfId="4" applyFont="1" applyFill="1" applyBorder="1"/>
    <xf numFmtId="0" fontId="41" fillId="0" borderId="11" xfId="0" applyFont="1" applyBorder="1"/>
    <xf numFmtId="0" fontId="41" fillId="0" borderId="50" xfId="0" applyFont="1" applyBorder="1"/>
    <xf numFmtId="10" fontId="41" fillId="0" borderId="26" xfId="0" applyNumberFormat="1" applyFont="1" applyBorder="1"/>
    <xf numFmtId="0" fontId="35" fillId="0" borderId="43" xfId="0" applyFont="1" applyFill="1" applyBorder="1"/>
    <xf numFmtId="0" fontId="41" fillId="0" borderId="47" xfId="0" applyFont="1" applyBorder="1"/>
    <xf numFmtId="2" fontId="41" fillId="0" borderId="47" xfId="0" applyNumberFormat="1" applyFont="1" applyBorder="1"/>
    <xf numFmtId="44" fontId="41" fillId="0" borderId="47" xfId="2" applyFont="1" applyBorder="1"/>
    <xf numFmtId="44" fontId="41" fillId="0" borderId="2" xfId="2" applyFont="1" applyBorder="1"/>
    <xf numFmtId="0" fontId="42" fillId="15" borderId="32" xfId="0" applyFont="1" applyFill="1" applyBorder="1" applyAlignment="1">
      <alignment horizontal="center" vertical="center" wrapText="1"/>
    </xf>
    <xf numFmtId="0" fontId="42" fillId="13" borderId="32" xfId="0" applyFont="1" applyFill="1" applyBorder="1" applyAlignment="1">
      <alignment horizontal="center" vertical="center" wrapText="1"/>
    </xf>
    <xf numFmtId="164" fontId="16" fillId="3" borderId="28" xfId="0" applyNumberFormat="1" applyFont="1" applyFill="1" applyBorder="1"/>
    <xf numFmtId="0" fontId="37" fillId="0" borderId="0" xfId="0" applyFont="1" applyFill="1" applyBorder="1" applyAlignment="1">
      <alignment horizontal="center" wrapText="1"/>
    </xf>
    <xf numFmtId="0" fontId="40" fillId="0" borderId="10" xfId="0" applyFont="1" applyBorder="1"/>
    <xf numFmtId="0" fontId="58" fillId="0" borderId="10" xfId="0" applyFont="1" applyBorder="1"/>
    <xf numFmtId="164" fontId="54" fillId="0" borderId="10" xfId="2" applyNumberFormat="1" applyFont="1" applyBorder="1"/>
    <xf numFmtId="0" fontId="54" fillId="0" borderId="0" xfId="0" applyFont="1"/>
    <xf numFmtId="0" fontId="56" fillId="0" borderId="0" xfId="0" applyFont="1"/>
    <xf numFmtId="0" fontId="40" fillId="0" borderId="0" xfId="0" applyFont="1" applyFill="1"/>
    <xf numFmtId="0" fontId="59" fillId="0" borderId="0" xfId="0" applyFont="1" applyFill="1" applyBorder="1"/>
    <xf numFmtId="44" fontId="40" fillId="0" borderId="0" xfId="2" applyFont="1"/>
    <xf numFmtId="3" fontId="59" fillId="0" borderId="10" xfId="0" applyNumberFormat="1" applyFont="1" applyFill="1" applyBorder="1"/>
    <xf numFmtId="3" fontId="59" fillId="0" borderId="0" xfId="0" applyNumberFormat="1" applyFont="1" applyFill="1" applyBorder="1"/>
    <xf numFmtId="0" fontId="40" fillId="0" borderId="0" xfId="0" applyFont="1" applyFill="1" applyBorder="1"/>
    <xf numFmtId="0" fontId="59" fillId="0" borderId="27" xfId="0" applyFont="1" applyFill="1" applyBorder="1"/>
    <xf numFmtId="3" fontId="59" fillId="0" borderId="27" xfId="0" applyNumberFormat="1" applyFont="1" applyFill="1" applyBorder="1"/>
    <xf numFmtId="44" fontId="36" fillId="13" borderId="4" xfId="2" applyFont="1" applyFill="1" applyBorder="1" applyAlignment="1">
      <alignment horizontal="center" vertical="center" wrapText="1"/>
    </xf>
    <xf numFmtId="44" fontId="36" fillId="12" borderId="13" xfId="2" applyFont="1" applyFill="1" applyBorder="1" applyAlignment="1">
      <alignment horizontal="center" vertical="center" wrapText="1"/>
    </xf>
    <xf numFmtId="0" fontId="36" fillId="0" borderId="4" xfId="0" applyFont="1" applyBorder="1" applyAlignment="1">
      <alignment horizontal="center" vertical="center" wrapText="1"/>
    </xf>
    <xf numFmtId="10" fontId="36" fillId="0" borderId="14" xfId="0" applyNumberFormat="1" applyFont="1" applyBorder="1" applyAlignment="1">
      <alignment horizontal="center" vertical="center" wrapText="1"/>
    </xf>
    <xf numFmtId="10" fontId="56" fillId="0" borderId="32" xfId="0" applyNumberFormat="1" applyFont="1" applyBorder="1"/>
    <xf numFmtId="10" fontId="56" fillId="0" borderId="35" xfId="0" applyNumberFormat="1" applyFont="1" applyBorder="1"/>
    <xf numFmtId="10" fontId="36" fillId="0" borderId="3" xfId="0" applyNumberFormat="1" applyFont="1" applyBorder="1" applyAlignment="1">
      <alignment horizontal="center" vertical="center" wrapText="1"/>
    </xf>
    <xf numFmtId="0" fontId="36" fillId="0" borderId="3" xfId="0" applyFont="1" applyBorder="1" applyAlignment="1">
      <alignment horizontal="center" vertical="center" wrapText="1"/>
    </xf>
    <xf numFmtId="44" fontId="36" fillId="12" borderId="3" xfId="2" applyFont="1" applyFill="1" applyBorder="1" applyAlignment="1">
      <alignment horizontal="center" vertical="center" wrapText="1"/>
    </xf>
    <xf numFmtId="44" fontId="36" fillId="13" borderId="3" xfId="2" applyFont="1" applyFill="1" applyBorder="1" applyAlignment="1">
      <alignment horizontal="center" vertical="center" wrapText="1"/>
    </xf>
    <xf numFmtId="10" fontId="54" fillId="0" borderId="35" xfId="0" applyNumberFormat="1" applyFont="1" applyBorder="1"/>
    <xf numFmtId="10" fontId="54" fillId="0" borderId="53" xfId="0" applyNumberFormat="1" applyFont="1" applyBorder="1"/>
    <xf numFmtId="10" fontId="60" fillId="0" borderId="2" xfId="0" applyNumberFormat="1" applyFont="1" applyFill="1" applyBorder="1"/>
    <xf numFmtId="164" fontId="56" fillId="0" borderId="33" xfId="2" applyNumberFormat="1" applyFont="1" applyBorder="1"/>
    <xf numFmtId="164" fontId="56" fillId="0" borderId="51" xfId="2" applyNumberFormat="1" applyFont="1" applyBorder="1"/>
    <xf numFmtId="164" fontId="56" fillId="0" borderId="51" xfId="0" applyNumberFormat="1" applyFont="1" applyBorder="1"/>
    <xf numFmtId="164" fontId="56" fillId="0" borderId="36" xfId="2" applyNumberFormat="1" applyFont="1" applyBorder="1"/>
    <xf numFmtId="164" fontId="56" fillId="0" borderId="10" xfId="2" applyNumberFormat="1" applyFont="1" applyBorder="1"/>
    <xf numFmtId="164" fontId="56" fillId="0" borderId="10" xfId="0" applyNumberFormat="1" applyFont="1" applyBorder="1"/>
    <xf numFmtId="164" fontId="54" fillId="0" borderId="36" xfId="2" applyNumberFormat="1" applyFont="1" applyBorder="1"/>
    <xf numFmtId="164" fontId="54" fillId="0" borderId="52" xfId="2" applyNumberFormat="1" applyFont="1" applyBorder="1"/>
    <xf numFmtId="164" fontId="54" fillId="0" borderId="46" xfId="2" applyNumberFormat="1" applyFont="1" applyBorder="1"/>
    <xf numFmtId="164" fontId="54" fillId="0" borderId="1" xfId="2" applyNumberFormat="1" applyFont="1" applyBorder="1"/>
    <xf numFmtId="164" fontId="54" fillId="0" borderId="47" xfId="2" applyNumberFormat="1" applyFont="1" applyBorder="1"/>
    <xf numFmtId="164" fontId="60" fillId="0" borderId="10" xfId="2" applyNumberFormat="1" applyFont="1" applyFill="1" applyBorder="1"/>
    <xf numFmtId="164" fontId="60" fillId="0" borderId="46" xfId="0" applyNumberFormat="1" applyFont="1" applyFill="1" applyBorder="1"/>
    <xf numFmtId="38" fontId="54" fillId="0" borderId="10" xfId="0" applyNumberFormat="1" applyFont="1" applyBorder="1"/>
    <xf numFmtId="38" fontId="54" fillId="0" borderId="46" xfId="0" applyNumberFormat="1" applyFont="1" applyBorder="1"/>
    <xf numFmtId="38" fontId="54" fillId="0" borderId="47" xfId="2" applyNumberFormat="1" applyFont="1" applyBorder="1"/>
    <xf numFmtId="38" fontId="60" fillId="0" borderId="10" xfId="2" applyNumberFormat="1" applyFont="1" applyFill="1" applyBorder="1"/>
    <xf numFmtId="38" fontId="60" fillId="0" borderId="46" xfId="2" applyNumberFormat="1" applyFont="1" applyFill="1" applyBorder="1"/>
    <xf numFmtId="38" fontId="60" fillId="0" borderId="44" xfId="2" applyNumberFormat="1" applyFont="1" applyFill="1" applyBorder="1"/>
    <xf numFmtId="10" fontId="38" fillId="0" borderId="35" xfId="0" applyNumberFormat="1" applyFont="1" applyBorder="1"/>
    <xf numFmtId="10" fontId="38" fillId="0" borderId="45" xfId="0" applyNumberFormat="1" applyFont="1" applyBorder="1"/>
    <xf numFmtId="44" fontId="59" fillId="0" borderId="33" xfId="0" applyNumberFormat="1" applyFont="1" applyFill="1" applyBorder="1"/>
    <xf numFmtId="0" fontId="59" fillId="0" borderId="51" xfId="0" applyFont="1" applyFill="1" applyBorder="1"/>
    <xf numFmtId="10" fontId="59" fillId="0" borderId="32" xfId="0" applyNumberFormat="1" applyFont="1" applyFill="1" applyBorder="1"/>
    <xf numFmtId="44" fontId="59" fillId="0" borderId="36" xfId="0" applyNumberFormat="1" applyFont="1" applyFill="1" applyBorder="1"/>
    <xf numFmtId="10" fontId="59" fillId="0" borderId="35" xfId="0" applyNumberFormat="1" applyFont="1" applyFill="1" applyBorder="1"/>
    <xf numFmtId="164" fontId="60" fillId="0" borderId="36" xfId="0" applyNumberFormat="1" applyFont="1" applyFill="1" applyBorder="1"/>
    <xf numFmtId="10" fontId="38" fillId="0" borderId="35" xfId="0" applyNumberFormat="1" applyFont="1" applyFill="1" applyBorder="1"/>
    <xf numFmtId="10" fontId="60" fillId="0" borderId="35" xfId="0" applyNumberFormat="1" applyFont="1" applyFill="1" applyBorder="1"/>
    <xf numFmtId="9" fontId="60" fillId="0" borderId="35" xfId="0" applyNumberFormat="1" applyFont="1" applyFill="1" applyBorder="1"/>
    <xf numFmtId="164" fontId="60" fillId="0" borderId="52" xfId="0" applyNumberFormat="1" applyFont="1" applyFill="1" applyBorder="1"/>
    <xf numFmtId="10" fontId="60" fillId="0" borderId="53" xfId="0" applyNumberFormat="1" applyFont="1" applyFill="1" applyBorder="1"/>
    <xf numFmtId="38" fontId="7" fillId="0" borderId="11" xfId="0" applyNumberFormat="1" applyFont="1" applyFill="1" applyBorder="1"/>
    <xf numFmtId="164" fontId="7" fillId="0" borderId="11" xfId="0" applyNumberFormat="1" applyFont="1" applyFill="1" applyBorder="1"/>
    <xf numFmtId="44" fontId="35" fillId="0" borderId="0" xfId="2" applyFont="1" applyFill="1" applyBorder="1"/>
    <xf numFmtId="44" fontId="35" fillId="0" borderId="0" xfId="2" applyFont="1" applyBorder="1"/>
    <xf numFmtId="42" fontId="35" fillId="0" borderId="0" xfId="0" applyNumberFormat="1" applyFont="1" applyFill="1" applyBorder="1"/>
    <xf numFmtId="44" fontId="53" fillId="0" borderId="0" xfId="2" applyFont="1" applyFill="1" applyBorder="1"/>
    <xf numFmtId="44" fontId="40" fillId="0" borderId="0" xfId="0" applyNumberFormat="1" applyFont="1"/>
    <xf numFmtId="0" fontId="42" fillId="0" borderId="0" xfId="0" applyFont="1" applyFill="1" applyBorder="1" applyAlignment="1">
      <alignment horizontal="center" vertical="center" wrapText="1"/>
    </xf>
    <xf numFmtId="10" fontId="41" fillId="0" borderId="0" xfId="0" applyNumberFormat="1" applyFont="1" applyBorder="1"/>
    <xf numFmtId="44" fontId="41" fillId="0" borderId="0" xfId="2" applyFont="1" applyBorder="1"/>
    <xf numFmtId="44" fontId="43" fillId="0" borderId="0" xfId="2" applyFont="1" applyBorder="1"/>
    <xf numFmtId="9" fontId="2" fillId="0" borderId="0" xfId="0" applyNumberFormat="1" applyFont="1"/>
    <xf numFmtId="43" fontId="2" fillId="0" borderId="0" xfId="1" applyFont="1"/>
    <xf numFmtId="0" fontId="8" fillId="0" borderId="0" xfId="0" applyFont="1" applyAlignment="1">
      <alignment horizontal="center"/>
    </xf>
    <xf numFmtId="3" fontId="3" fillId="0" borderId="0" xfId="0" applyNumberFormat="1" applyFont="1" applyAlignment="1">
      <alignment vertical="center" wrapText="1"/>
    </xf>
    <xf numFmtId="164" fontId="4" fillId="0" borderId="0" xfId="0" applyNumberFormat="1" applyFont="1"/>
    <xf numFmtId="0" fontId="5" fillId="0" borderId="0" xfId="0" applyFont="1" applyAlignment="1">
      <alignment horizontal="center" wrapText="1"/>
    </xf>
    <xf numFmtId="164" fontId="4" fillId="0" borderId="0" xfId="0" applyNumberFormat="1" applyFont="1" applyAlignment="1">
      <alignment horizontal="right"/>
    </xf>
    <xf numFmtId="0" fontId="9" fillId="0" borderId="0" xfId="0" applyFont="1" applyAlignment="1">
      <alignment horizontal="center" wrapText="1"/>
    </xf>
    <xf numFmtId="10" fontId="9" fillId="0" borderId="0" xfId="0" applyNumberFormat="1" applyFont="1"/>
    <xf numFmtId="164" fontId="8" fillId="0" borderId="28" xfId="0" applyNumberFormat="1" applyFont="1" applyBorder="1"/>
    <xf numFmtId="38" fontId="7" fillId="0" borderId="0" xfId="0" applyNumberFormat="1" applyFont="1" applyFill="1" applyBorder="1"/>
    <xf numFmtId="0" fontId="40" fillId="12" borderId="10" xfId="0" applyFont="1" applyFill="1" applyBorder="1"/>
    <xf numFmtId="44" fontId="7" fillId="0" borderId="0" xfId="2" applyFont="1" applyFill="1" applyBorder="1"/>
    <xf numFmtId="0" fontId="58" fillId="12" borderId="10" xfId="0" applyFont="1" applyFill="1" applyBorder="1"/>
    <xf numFmtId="0" fontId="40" fillId="0" borderId="49" xfId="0" applyFont="1" applyFill="1" applyBorder="1"/>
    <xf numFmtId="0" fontId="40" fillId="0" borderId="10" xfId="0" applyFont="1" applyFill="1" applyBorder="1"/>
    <xf numFmtId="0" fontId="58" fillId="0" borderId="49" xfId="0" applyFont="1" applyFill="1" applyBorder="1"/>
    <xf numFmtId="0" fontId="58" fillId="0" borderId="10" xfId="0" applyFont="1" applyFill="1" applyBorder="1"/>
    <xf numFmtId="2" fontId="40" fillId="0" borderId="10" xfId="0" applyNumberFormat="1" applyFont="1" applyFill="1" applyBorder="1"/>
    <xf numFmtId="8" fontId="7" fillId="0" borderId="10" xfId="0" applyNumberFormat="1" applyFont="1" applyFill="1" applyBorder="1"/>
    <xf numFmtId="44" fontId="7" fillId="0" borderId="27" xfId="4" applyFont="1" applyFill="1" applyBorder="1"/>
    <xf numFmtId="0" fontId="7" fillId="12" borderId="36" xfId="0" applyNumberFormat="1" applyFont="1" applyFill="1" applyBorder="1" applyAlignment="1">
      <alignment horizontal="right"/>
    </xf>
    <xf numFmtId="0" fontId="7" fillId="12" borderId="36" xfId="0" applyFont="1" applyFill="1" applyBorder="1"/>
    <xf numFmtId="0" fontId="20" fillId="0" borderId="0" xfId="0" applyFont="1" applyAlignment="1">
      <alignment horizontal="center"/>
    </xf>
    <xf numFmtId="9" fontId="20" fillId="0" borderId="0" xfId="0" applyNumberFormat="1" applyFont="1" applyAlignment="1">
      <alignment horizontal="center"/>
    </xf>
    <xf numFmtId="43" fontId="0" fillId="0" borderId="0" xfId="6" applyFont="1" applyBorder="1"/>
    <xf numFmtId="43" fontId="16" fillId="0" borderId="0" xfId="0" applyNumberFormat="1" applyFont="1"/>
    <xf numFmtId="164" fontId="24" fillId="0" borderId="0" xfId="0" applyNumberFormat="1" applyFont="1" applyAlignment="1">
      <alignment horizontal="center"/>
    </xf>
    <xf numFmtId="3" fontId="17" fillId="0" borderId="0" xfId="0" applyNumberFormat="1" applyFont="1" applyAlignment="1">
      <alignment horizontal="center"/>
    </xf>
    <xf numFmtId="3" fontId="28" fillId="0" borderId="0" xfId="0" applyNumberFormat="1" applyFont="1" applyAlignment="1">
      <alignment horizontal="center" wrapText="1"/>
    </xf>
    <xf numFmtId="0" fontId="28" fillId="0" borderId="0" xfId="0" applyFont="1" applyAlignment="1">
      <alignment horizontal="center" vertical="center" wrapText="1"/>
    </xf>
    <xf numFmtId="164" fontId="17" fillId="0" borderId="20" xfId="0" applyNumberFormat="1" applyFont="1" applyBorder="1"/>
    <xf numFmtId="0" fontId="5" fillId="0" borderId="11" xfId="0" applyFont="1" applyBorder="1" applyAlignment="1">
      <alignment horizontal="center" vertical="center" wrapText="1"/>
    </xf>
    <xf numFmtId="0" fontId="24" fillId="0" borderId="11" xfId="0" applyFont="1" applyBorder="1" applyAlignment="1">
      <alignment horizontal="center" vertical="center" wrapText="1"/>
    </xf>
    <xf numFmtId="0" fontId="16" fillId="0" borderId="11" xfId="0" applyFont="1" applyBorder="1" applyAlignment="1">
      <alignment horizontal="center" vertical="center" wrapText="1"/>
    </xf>
    <xf numFmtId="3" fontId="31" fillId="0" borderId="11" xfId="0" applyNumberFormat="1" applyFont="1" applyBorder="1" applyAlignment="1">
      <alignment horizontal="center" vertical="center" wrapText="1"/>
    </xf>
    <xf numFmtId="0" fontId="17" fillId="0" borderId="11" xfId="0" applyFont="1" applyBorder="1" applyAlignment="1">
      <alignment horizontal="center" vertical="center" wrapText="1"/>
    </xf>
    <xf numFmtId="3" fontId="24" fillId="0" borderId="1" xfId="0" applyNumberFormat="1" applyFont="1" applyBorder="1" applyAlignment="1">
      <alignment horizontal="center" vertical="center" wrapText="1"/>
    </xf>
    <xf numFmtId="0" fontId="8" fillId="5" borderId="3" xfId="0" applyFont="1" applyFill="1" applyBorder="1" applyAlignment="1">
      <alignment horizontal="center" vertical="center" wrapText="1"/>
    </xf>
    <xf numFmtId="164" fontId="8" fillId="15" borderId="28" xfId="0" applyNumberFormat="1" applyFont="1" applyFill="1" applyBorder="1"/>
    <xf numFmtId="0" fontId="16" fillId="3" borderId="10" xfId="0" applyFont="1" applyFill="1" applyBorder="1"/>
    <xf numFmtId="3" fontId="0" fillId="3" borderId="27" xfId="0" applyNumberFormat="1" applyFill="1" applyBorder="1"/>
    <xf numFmtId="3" fontId="0" fillId="3" borderId="27" xfId="0" applyNumberFormat="1" applyFill="1" applyBorder="1" applyAlignment="1">
      <alignment horizontal="right"/>
    </xf>
    <xf numFmtId="166" fontId="0" fillId="3" borderId="10" xfId="0" applyNumberFormat="1" applyFill="1" applyBorder="1"/>
    <xf numFmtId="3" fontId="2" fillId="3" borderId="10" xfId="0" quotePrefix="1" applyNumberFormat="1" applyFont="1" applyFill="1" applyBorder="1"/>
    <xf numFmtId="171" fontId="16" fillId="3" borderId="10" xfId="5" quotePrefix="1" applyNumberFormat="1" applyFont="1" applyFill="1" applyBorder="1"/>
    <xf numFmtId="171" fontId="16" fillId="3" borderId="10" xfId="5" applyNumberFormat="1" applyFont="1" applyFill="1" applyBorder="1"/>
    <xf numFmtId="10" fontId="16" fillId="3" borderId="10" xfId="0" applyNumberFormat="1" applyFont="1" applyFill="1" applyBorder="1"/>
    <xf numFmtId="9" fontId="16" fillId="3" borderId="10" xfId="5" applyFont="1" applyFill="1" applyBorder="1"/>
    <xf numFmtId="3" fontId="16" fillId="3" borderId="27" xfId="0" applyNumberFormat="1" applyFont="1" applyFill="1" applyBorder="1"/>
    <xf numFmtId="166" fontId="16" fillId="3" borderId="29" xfId="0" applyNumberFormat="1" applyFont="1" applyFill="1" applyBorder="1"/>
    <xf numFmtId="3" fontId="2" fillId="3" borderId="25" xfId="0" applyNumberFormat="1" applyFont="1" applyFill="1" applyBorder="1"/>
    <xf numFmtId="164" fontId="2" fillId="3" borderId="34" xfId="0" applyNumberFormat="1" applyFont="1" applyFill="1" applyBorder="1"/>
    <xf numFmtId="3" fontId="2" fillId="3" borderId="31" xfId="0" applyNumberFormat="1" applyFont="1" applyFill="1" applyBorder="1" applyAlignment="1">
      <alignment horizontal="right"/>
    </xf>
    <xf numFmtId="164" fontId="2" fillId="3" borderId="35" xfId="4" applyNumberFormat="1" applyFont="1" applyFill="1" applyBorder="1"/>
    <xf numFmtId="3" fontId="2" fillId="3" borderId="36" xfId="0" applyNumberFormat="1" applyFont="1" applyFill="1" applyBorder="1"/>
    <xf numFmtId="44" fontId="2" fillId="3" borderId="35" xfId="4" applyFont="1" applyFill="1" applyBorder="1"/>
    <xf numFmtId="164" fontId="2" fillId="3" borderId="28" xfId="0" applyNumberFormat="1" applyFont="1" applyFill="1" applyBorder="1"/>
    <xf numFmtId="0" fontId="2" fillId="3" borderId="0" xfId="0" applyFont="1" applyFill="1"/>
    <xf numFmtId="0" fontId="9" fillId="3" borderId="0" xfId="0" applyFont="1" applyFill="1"/>
    <xf numFmtId="0" fontId="16" fillId="18" borderId="10" xfId="0" applyFont="1" applyFill="1" applyBorder="1"/>
    <xf numFmtId="3" fontId="16" fillId="18" borderId="10" xfId="0" applyNumberFormat="1" applyFont="1" applyFill="1" applyBorder="1"/>
    <xf numFmtId="3" fontId="0" fillId="18" borderId="27" xfId="0" applyNumberFormat="1" applyFill="1" applyBorder="1"/>
    <xf numFmtId="3" fontId="0" fillId="18" borderId="27" xfId="0" applyNumberFormat="1" applyFill="1" applyBorder="1" applyAlignment="1">
      <alignment horizontal="right"/>
    </xf>
    <xf numFmtId="166" fontId="0" fillId="18" borderId="10" xfId="0" applyNumberFormat="1" applyFill="1" applyBorder="1"/>
    <xf numFmtId="3" fontId="2" fillId="18" borderId="10" xfId="0" quotePrefix="1" applyNumberFormat="1" applyFont="1" applyFill="1" applyBorder="1"/>
    <xf numFmtId="171" fontId="16" fillId="18" borderId="10" xfId="5" quotePrefix="1" applyNumberFormat="1" applyFont="1" applyFill="1" applyBorder="1"/>
    <xf numFmtId="171" fontId="16" fillId="18" borderId="10" xfId="5" applyNumberFormat="1" applyFont="1" applyFill="1" applyBorder="1"/>
    <xf numFmtId="10" fontId="16" fillId="18" borderId="10" xfId="0" applyNumberFormat="1" applyFont="1" applyFill="1" applyBorder="1"/>
    <xf numFmtId="9" fontId="16" fillId="18" borderId="10" xfId="5" applyFont="1" applyFill="1" applyBorder="1"/>
    <xf numFmtId="164" fontId="16" fillId="18" borderId="10" xfId="4" applyNumberFormat="1" applyFont="1" applyFill="1" applyBorder="1"/>
    <xf numFmtId="3" fontId="16" fillId="18" borderId="27" xfId="0" applyNumberFormat="1" applyFont="1" applyFill="1" applyBorder="1"/>
    <xf numFmtId="164" fontId="16" fillId="18" borderId="28" xfId="0" applyNumberFormat="1" applyFont="1" applyFill="1" applyBorder="1"/>
    <xf numFmtId="166" fontId="16" fillId="18" borderId="29" xfId="0" applyNumberFormat="1" applyFont="1" applyFill="1" applyBorder="1"/>
    <xf numFmtId="164" fontId="8" fillId="18" borderId="28" xfId="0" applyNumberFormat="1" applyFont="1" applyFill="1" applyBorder="1"/>
    <xf numFmtId="3" fontId="2" fillId="18" borderId="25" xfId="0" applyNumberFormat="1" applyFont="1" applyFill="1" applyBorder="1"/>
    <xf numFmtId="164" fontId="2" fillId="18" borderId="34" xfId="0" applyNumberFormat="1" applyFont="1" applyFill="1" applyBorder="1"/>
    <xf numFmtId="3" fontId="2" fillId="18" borderId="31" xfId="0" applyNumberFormat="1" applyFont="1" applyFill="1" applyBorder="1" applyAlignment="1">
      <alignment horizontal="right"/>
    </xf>
    <xf numFmtId="164" fontId="2" fillId="18" borderId="35" xfId="4" applyNumberFormat="1" applyFont="1" applyFill="1" applyBorder="1"/>
    <xf numFmtId="3" fontId="2" fillId="18" borderId="36" xfId="0" applyNumberFormat="1" applyFont="1" applyFill="1" applyBorder="1"/>
    <xf numFmtId="164" fontId="2" fillId="18" borderId="28" xfId="0" applyNumberFormat="1" applyFont="1" applyFill="1" applyBorder="1"/>
    <xf numFmtId="0" fontId="2" fillId="18" borderId="0" xfId="0" applyFont="1" applyFill="1"/>
    <xf numFmtId="0" fontId="9" fillId="18" borderId="0" xfId="0" applyFont="1" applyFill="1"/>
    <xf numFmtId="164" fontId="16" fillId="0" borderId="28" xfId="0" applyNumberFormat="1" applyFont="1" applyBorder="1"/>
    <xf numFmtId="166" fontId="16" fillId="0" borderId="29" xfId="0" applyNumberFormat="1" applyFont="1" applyBorder="1"/>
    <xf numFmtId="166" fontId="16" fillId="0" borderId="0" xfId="0" applyNumberFormat="1" applyFont="1"/>
    <xf numFmtId="0" fontId="33" fillId="0" borderId="0" xfId="0" applyFont="1" applyAlignment="1">
      <alignment horizontal="center"/>
    </xf>
    <xf numFmtId="3" fontId="17" fillId="0" borderId="0" xfId="0" applyNumberFormat="1" applyFont="1" applyAlignment="1">
      <alignment wrapText="1"/>
    </xf>
    <xf numFmtId="10" fontId="7" fillId="0" borderId="0" xfId="0" applyNumberFormat="1" applyFont="1" applyFill="1" applyBorder="1"/>
    <xf numFmtId="10" fontId="7" fillId="0" borderId="12" xfId="0" applyNumberFormat="1" applyFont="1" applyFill="1" applyBorder="1"/>
    <xf numFmtId="164" fontId="7" fillId="0" borderId="12" xfId="2" applyNumberFormat="1" applyFont="1" applyFill="1" applyBorder="1"/>
    <xf numFmtId="164" fontId="38" fillId="0" borderId="12" xfId="0" applyNumberFormat="1" applyFont="1" applyFill="1" applyBorder="1"/>
    <xf numFmtId="164" fontId="7" fillId="0" borderId="0" xfId="0" applyNumberFormat="1" applyFont="1" applyFill="1" applyBorder="1"/>
    <xf numFmtId="0" fontId="61" fillId="0" borderId="0" xfId="0" applyFont="1"/>
    <xf numFmtId="0" fontId="62" fillId="0" borderId="0" xfId="0" applyFont="1" applyAlignment="1">
      <alignment vertical="center"/>
    </xf>
    <xf numFmtId="0" fontId="63" fillId="0" borderId="0" xfId="0" applyFont="1"/>
    <xf numFmtId="0" fontId="63" fillId="0" borderId="0" xfId="0" applyFont="1" applyAlignment="1">
      <alignment horizontal="center" vertical="center"/>
    </xf>
    <xf numFmtId="0" fontId="54" fillId="0" borderId="0" xfId="0" applyNumberFormat="1" applyFont="1"/>
    <xf numFmtId="0" fontId="62" fillId="12" borderId="44" xfId="0" applyFont="1" applyFill="1" applyBorder="1" applyAlignment="1">
      <alignment horizontal="center" vertical="center"/>
    </xf>
    <xf numFmtId="0" fontId="62" fillId="13" borderId="43" xfId="0" applyFont="1" applyFill="1" applyBorder="1" applyAlignment="1">
      <alignment horizontal="center" vertical="center"/>
    </xf>
    <xf numFmtId="0" fontId="39" fillId="0" borderId="0" xfId="0" applyNumberFormat="1" applyFont="1" applyBorder="1" applyAlignment="1">
      <alignment horizontal="right" vertical="top" wrapText="1" readingOrder="1"/>
    </xf>
    <xf numFmtId="0" fontId="54" fillId="0" borderId="0" xfId="0" applyFont="1" applyBorder="1" applyAlignment="1">
      <alignment horizontal="left"/>
    </xf>
    <xf numFmtId="0" fontId="62" fillId="0" borderId="44" xfId="0" applyFont="1" applyBorder="1" applyAlignment="1">
      <alignment horizontal="center" vertical="center" wrapText="1"/>
    </xf>
    <xf numFmtId="0" fontId="62" fillId="0" borderId="45" xfId="0" applyFont="1" applyBorder="1" applyAlignment="1">
      <alignment horizontal="center" vertical="center" wrapText="1"/>
    </xf>
    <xf numFmtId="44" fontId="0" fillId="0" borderId="0" xfId="2" applyFont="1"/>
    <xf numFmtId="0" fontId="36" fillId="0" borderId="26" xfId="0" applyFont="1" applyBorder="1" applyAlignment="1">
      <alignment horizontal="center" vertical="center" wrapText="1"/>
    </xf>
    <xf numFmtId="10" fontId="36" fillId="0" borderId="26" xfId="0" applyNumberFormat="1" applyFont="1" applyBorder="1" applyAlignment="1">
      <alignment horizontal="center" vertical="center" wrapText="1"/>
    </xf>
    <xf numFmtId="0" fontId="37" fillId="0" borderId="0" xfId="0" applyFont="1" applyBorder="1" applyAlignment="1">
      <alignment horizontal="center" vertical="center" wrapText="1"/>
    </xf>
    <xf numFmtId="44" fontId="54" fillId="0" borderId="0" xfId="2" applyFont="1"/>
    <xf numFmtId="44" fontId="54" fillId="0" borderId="10" xfId="2" applyFont="1" applyBorder="1"/>
    <xf numFmtId="9" fontId="54" fillId="0" borderId="10" xfId="3" applyFont="1" applyBorder="1"/>
    <xf numFmtId="44" fontId="54" fillId="0" borderId="11" xfId="2" applyFont="1" applyBorder="1"/>
    <xf numFmtId="9" fontId="54" fillId="0" borderId="0" xfId="3" applyFont="1"/>
    <xf numFmtId="44" fontId="54" fillId="0" borderId="46" xfId="2" applyFont="1" applyBorder="1"/>
    <xf numFmtId="9" fontId="54" fillId="0" borderId="46" xfId="3" applyFont="1" applyBorder="1"/>
    <xf numFmtId="44" fontId="54" fillId="0" borderId="0" xfId="2" applyFont="1" applyBorder="1"/>
    <xf numFmtId="44" fontId="54" fillId="0" borderId="0" xfId="0" applyNumberFormat="1" applyFont="1"/>
    <xf numFmtId="44" fontId="64" fillId="0" borderId="0" xfId="0" applyNumberFormat="1" applyFont="1"/>
    <xf numFmtId="9" fontId="64" fillId="0" borderId="0" xfId="3" applyFont="1"/>
    <xf numFmtId="44" fontId="65" fillId="0" borderId="10" xfId="0" applyNumberFormat="1" applyFont="1" applyBorder="1"/>
    <xf numFmtId="9" fontId="64" fillId="0" borderId="10" xfId="3" applyFont="1" applyBorder="1"/>
    <xf numFmtId="44" fontId="54" fillId="0" borderId="10" xfId="0" applyNumberFormat="1" applyFont="1" applyBorder="1"/>
    <xf numFmtId="0" fontId="54" fillId="0" borderId="12" xfId="0" applyFont="1" applyBorder="1"/>
    <xf numFmtId="44" fontId="36" fillId="0" borderId="26" xfId="2" applyFont="1" applyBorder="1" applyAlignment="1">
      <alignment horizontal="center" vertical="center" wrapText="1"/>
    </xf>
    <xf numFmtId="44" fontId="54" fillId="0" borderId="17" xfId="2" applyFont="1" applyBorder="1"/>
    <xf numFmtId="9" fontId="54" fillId="0" borderId="17" xfId="3" applyFont="1" applyBorder="1"/>
    <xf numFmtId="0" fontId="62" fillId="0" borderId="0" xfId="0" applyFont="1" applyBorder="1" applyAlignment="1">
      <alignment vertical="center"/>
    </xf>
    <xf numFmtId="0" fontId="54" fillId="0" borderId="0" xfId="0" applyFont="1" applyBorder="1"/>
    <xf numFmtId="0" fontId="54" fillId="0" borderId="0" xfId="0" applyNumberFormat="1" applyFont="1" applyBorder="1"/>
    <xf numFmtId="0" fontId="56" fillId="0" borderId="0" xfId="0" applyFont="1" applyBorder="1" applyAlignment="1"/>
    <xf numFmtId="0" fontId="7" fillId="13" borderId="10" xfId="0" applyFont="1" applyFill="1" applyBorder="1" applyAlignment="1">
      <alignment horizontal="center" vertical="center" wrapText="1"/>
    </xf>
    <xf numFmtId="0" fontId="7" fillId="12" borderId="10" xfId="0" applyFont="1" applyFill="1" applyBorder="1" applyAlignment="1">
      <alignment horizontal="center" vertical="center" wrapText="1"/>
    </xf>
    <xf numFmtId="0" fontId="7" fillId="0" borderId="10" xfId="0" applyFont="1" applyBorder="1" applyAlignment="1">
      <alignment horizontal="center" vertical="center" wrapText="1"/>
    </xf>
    <xf numFmtId="10" fontId="7" fillId="0" borderId="10" xfId="0" applyNumberFormat="1" applyFont="1" applyBorder="1" applyAlignment="1">
      <alignment horizontal="center" vertical="center" wrapText="1"/>
    </xf>
    <xf numFmtId="0" fontId="66" fillId="0" borderId="0" xfId="0" applyFont="1"/>
    <xf numFmtId="0" fontId="61" fillId="0" borderId="0" xfId="0" applyNumberFormat="1" applyFont="1"/>
    <xf numFmtId="10" fontId="54" fillId="0" borderId="10" xfId="0" applyNumberFormat="1" applyFont="1" applyBorder="1"/>
    <xf numFmtId="44" fontId="54" fillId="0" borderId="12" xfId="0" applyNumberFormat="1" applyFont="1" applyBorder="1"/>
    <xf numFmtId="10" fontId="54" fillId="0" borderId="11" xfId="0" applyNumberFormat="1" applyFont="1" applyBorder="1"/>
    <xf numFmtId="171" fontId="54" fillId="0" borderId="10" xfId="3" applyNumberFormat="1" applyFont="1" applyBorder="1"/>
    <xf numFmtId="171" fontId="54" fillId="0" borderId="0" xfId="3" applyNumberFormat="1" applyFont="1" applyBorder="1"/>
    <xf numFmtId="44" fontId="38" fillId="0" borderId="0" xfId="2" applyFont="1"/>
    <xf numFmtId="44" fontId="38" fillId="0" borderId="10" xfId="2" applyFont="1" applyBorder="1"/>
    <xf numFmtId="10" fontId="38" fillId="0" borderId="10" xfId="0" applyNumberFormat="1" applyFont="1" applyBorder="1"/>
    <xf numFmtId="10" fontId="54" fillId="0" borderId="12" xfId="0" applyNumberFormat="1" applyFont="1" applyBorder="1"/>
    <xf numFmtId="0" fontId="8" fillId="0" borderId="13" xfId="0" applyFont="1" applyBorder="1" applyAlignment="1">
      <alignment horizontal="center"/>
    </xf>
    <xf numFmtId="0" fontId="8" fillId="0" borderId="14" xfId="0" applyFont="1" applyBorder="1" applyAlignment="1">
      <alignment horizontal="center"/>
    </xf>
    <xf numFmtId="9" fontId="38" fillId="0" borderId="0" xfId="3" applyFont="1"/>
    <xf numFmtId="8" fontId="54" fillId="0" borderId="10" xfId="2" applyNumberFormat="1" applyFont="1" applyBorder="1"/>
    <xf numFmtId="0" fontId="54" fillId="3" borderId="0" xfId="0" applyNumberFormat="1" applyFont="1" applyFill="1"/>
    <xf numFmtId="0" fontId="54" fillId="3" borderId="0" xfId="0" applyFont="1" applyFill="1"/>
    <xf numFmtId="0" fontId="40" fillId="3" borderId="0" xfId="0" applyFont="1" applyFill="1"/>
    <xf numFmtId="8" fontId="54" fillId="0" borderId="10" xfId="0" applyNumberFormat="1" applyFont="1" applyBorder="1"/>
    <xf numFmtId="164" fontId="54" fillId="0" borderId="11" xfId="2" applyNumberFormat="1" applyFont="1" applyBorder="1"/>
    <xf numFmtId="164" fontId="54" fillId="0" borderId="12" xfId="2" applyNumberFormat="1" applyFont="1" applyBorder="1"/>
    <xf numFmtId="8" fontId="0" fillId="0" borderId="0" xfId="0" applyNumberFormat="1"/>
    <xf numFmtId="8" fontId="36" fillId="13" borderId="26" xfId="0" applyNumberFormat="1" applyFont="1" applyFill="1" applyBorder="1" applyAlignment="1">
      <alignment horizontal="center" vertical="center" wrapText="1"/>
    </xf>
    <xf numFmtId="6" fontId="54" fillId="0" borderId="0" xfId="2" applyNumberFormat="1" applyFont="1"/>
    <xf numFmtId="164" fontId="54" fillId="0" borderId="0" xfId="0" applyNumberFormat="1" applyFont="1"/>
    <xf numFmtId="164" fontId="54" fillId="0" borderId="0" xfId="2" applyNumberFormat="1" applyFont="1"/>
    <xf numFmtId="164" fontId="54" fillId="0" borderId="17" xfId="2" applyNumberFormat="1" applyFont="1" applyBorder="1"/>
    <xf numFmtId="44" fontId="61" fillId="0" borderId="10" xfId="2" applyFont="1" applyBorder="1"/>
    <xf numFmtId="10" fontId="67" fillId="0" borderId="10" xfId="0" applyNumberFormat="1" applyFont="1" applyBorder="1"/>
    <xf numFmtId="10" fontId="61" fillId="0" borderId="10" xfId="0" applyNumberFormat="1" applyFont="1" applyBorder="1"/>
    <xf numFmtId="44" fontId="61" fillId="0" borderId="11" xfId="2" applyFont="1" applyBorder="1"/>
    <xf numFmtId="44" fontId="61" fillId="0" borderId="0" xfId="0" applyNumberFormat="1" applyFont="1"/>
    <xf numFmtId="10" fontId="61" fillId="0" borderId="0" xfId="0" applyNumberFormat="1" applyFont="1"/>
    <xf numFmtId="10" fontId="61" fillId="0" borderId="11" xfId="0" applyNumberFormat="1" applyFont="1" applyBorder="1"/>
    <xf numFmtId="173" fontId="67" fillId="0" borderId="10" xfId="2" applyNumberFormat="1" applyFont="1" applyBorder="1"/>
    <xf numFmtId="173" fontId="61" fillId="0" borderId="10" xfId="2" applyNumberFormat="1" applyFont="1" applyBorder="1"/>
    <xf numFmtId="173" fontId="61" fillId="0" borderId="11" xfId="2" applyNumberFormat="1" applyFont="1" applyBorder="1"/>
    <xf numFmtId="40" fontId="67" fillId="0" borderId="0" xfId="2" applyNumberFormat="1" applyFont="1"/>
    <xf numFmtId="40" fontId="54" fillId="0" borderId="10" xfId="2" applyNumberFormat="1" applyFont="1" applyBorder="1"/>
    <xf numFmtId="40" fontId="54" fillId="0" borderId="0" xfId="2" applyNumberFormat="1" applyFont="1"/>
    <xf numFmtId="9" fontId="38" fillId="0" borderId="10" xfId="3" applyFont="1" applyBorder="1"/>
    <xf numFmtId="44" fontId="38" fillId="0" borderId="0" xfId="2" applyFont="1" applyBorder="1"/>
    <xf numFmtId="9" fontId="38" fillId="0" borderId="46" xfId="3" applyFont="1" applyBorder="1"/>
    <xf numFmtId="44" fontId="7" fillId="0" borderId="10" xfId="2" applyFont="1" applyFill="1" applyBorder="1"/>
    <xf numFmtId="44" fontId="7" fillId="0" borderId="11" xfId="2" applyFont="1" applyFill="1" applyBorder="1"/>
    <xf numFmtId="44" fontId="7" fillId="0" borderId="24" xfId="2" applyFont="1" applyBorder="1"/>
    <xf numFmtId="44" fontId="7" fillId="0" borderId="28" xfId="2" applyFont="1" applyBorder="1"/>
    <xf numFmtId="44" fontId="68" fillId="0" borderId="10" xfId="0" applyNumberFormat="1" applyFont="1" applyBorder="1"/>
    <xf numFmtId="9" fontId="65" fillId="0" borderId="10" xfId="3" applyFont="1" applyBorder="1"/>
    <xf numFmtId="44" fontId="38" fillId="0" borderId="17" xfId="2" applyFont="1" applyBorder="1"/>
    <xf numFmtId="44" fontId="7" fillId="0" borderId="0" xfId="2" applyFont="1"/>
    <xf numFmtId="44" fontId="38" fillId="0" borderId="10" xfId="0" applyNumberFormat="1" applyFont="1" applyBorder="1"/>
    <xf numFmtId="171" fontId="38" fillId="0" borderId="10" xfId="3" applyNumberFormat="1" applyFont="1" applyBorder="1"/>
    <xf numFmtId="14" fontId="69" fillId="0" borderId="3" xfId="0" applyNumberFormat="1" applyFont="1" applyBorder="1" applyAlignment="1">
      <alignment horizontal="left"/>
    </xf>
    <xf numFmtId="0" fontId="69" fillId="0" borderId="3" xfId="0" applyFont="1" applyBorder="1"/>
    <xf numFmtId="3" fontId="17" fillId="0" borderId="0" xfId="0" applyNumberFormat="1" applyFont="1" applyAlignment="1">
      <alignment horizontal="left" vertical="center" indent="1"/>
    </xf>
    <xf numFmtId="0" fontId="34" fillId="0" borderId="0" xfId="0" applyFont="1" applyAlignment="1">
      <alignment vertical="center"/>
    </xf>
    <xf numFmtId="3" fontId="16" fillId="19" borderId="10" xfId="0" applyNumberFormat="1" applyFont="1" applyFill="1" applyBorder="1"/>
    <xf numFmtId="164" fontId="16" fillId="3" borderId="10" xfId="4" applyNumberFormat="1" applyFont="1" applyFill="1" applyBorder="1"/>
    <xf numFmtId="164" fontId="2" fillId="20" borderId="35" xfId="4" applyNumberFormat="1" applyFont="1" applyFill="1" applyBorder="1"/>
    <xf numFmtId="6" fontId="2" fillId="17" borderId="0" xfId="0" applyNumberFormat="1" applyFont="1" applyFill="1" applyAlignment="1">
      <alignment wrapText="1"/>
    </xf>
    <xf numFmtId="0" fontId="8" fillId="7" borderId="28" xfId="0" applyFont="1" applyFill="1" applyBorder="1" applyAlignment="1">
      <alignment wrapText="1"/>
    </xf>
    <xf numFmtId="164" fontId="4" fillId="0" borderId="20" xfId="4" applyNumberFormat="1" applyFont="1" applyFill="1" applyBorder="1" applyAlignment="1">
      <alignment vertical="center"/>
    </xf>
    <xf numFmtId="14" fontId="70" fillId="0" borderId="3" xfId="0" applyNumberFormat="1" applyFont="1" applyBorder="1" applyAlignment="1">
      <alignment horizontal="left"/>
    </xf>
    <xf numFmtId="0" fontId="70" fillId="0" borderId="3" xfId="0" applyFont="1" applyBorder="1"/>
    <xf numFmtId="0" fontId="8" fillId="0" borderId="55" xfId="0" applyFont="1" applyBorder="1" applyAlignment="1">
      <alignment horizontal="center" wrapText="1"/>
    </xf>
    <xf numFmtId="0" fontId="8" fillId="0" borderId="56" xfId="0" applyFont="1" applyBorder="1" applyAlignment="1">
      <alignment horizontal="center" wrapText="1"/>
    </xf>
    <xf numFmtId="3" fontId="4" fillId="0" borderId="57" xfId="0" applyNumberFormat="1" applyFont="1" applyBorder="1"/>
    <xf numFmtId="166" fontId="9" fillId="0" borderId="58" xfId="0" applyNumberFormat="1" applyFont="1" applyBorder="1"/>
    <xf numFmtId="0" fontId="5" fillId="0" borderId="0" xfId="0" quotePrefix="1" applyFont="1"/>
    <xf numFmtId="166" fontId="5" fillId="0" borderId="17" xfId="0" applyNumberFormat="1" applyFont="1" applyBorder="1"/>
    <xf numFmtId="3" fontId="9" fillId="0" borderId="10" xfId="0" applyNumberFormat="1" applyFont="1" applyBorder="1"/>
    <xf numFmtId="166" fontId="2" fillId="0" borderId="10" xfId="1" applyNumberFormat="1" applyFont="1" applyFill="1" applyBorder="1"/>
    <xf numFmtId="0" fontId="2" fillId="0" borderId="10" xfId="0" applyFont="1" applyBorder="1"/>
    <xf numFmtId="0" fontId="9" fillId="0" borderId="10" xfId="0" applyFont="1" applyBorder="1"/>
    <xf numFmtId="10" fontId="2" fillId="3" borderId="10" xfId="5" applyNumberFormat="1" applyFont="1" applyFill="1" applyBorder="1"/>
    <xf numFmtId="10" fontId="2" fillId="0" borderId="10" xfId="0" applyNumberFormat="1" applyFont="1" applyBorder="1"/>
    <xf numFmtId="3" fontId="2" fillId="3" borderId="10" xfId="0" applyNumberFormat="1" applyFont="1" applyFill="1" applyBorder="1"/>
    <xf numFmtId="3" fontId="2" fillId="9" borderId="10" xfId="0" applyNumberFormat="1" applyFont="1" applyFill="1" applyBorder="1"/>
    <xf numFmtId="3" fontId="4" fillId="3" borderId="10" xfId="0" applyNumberFormat="1" applyFont="1" applyFill="1" applyBorder="1" applyAlignment="1">
      <alignment horizontal="center" vertical="top" wrapText="1"/>
    </xf>
    <xf numFmtId="166" fontId="2" fillId="9" borderId="10" xfId="1" applyNumberFormat="1" applyFont="1" applyFill="1" applyBorder="1"/>
    <xf numFmtId="3" fontId="2" fillId="7" borderId="10" xfId="0" applyNumberFormat="1" applyFont="1" applyFill="1" applyBorder="1"/>
    <xf numFmtId="10" fontId="2" fillId="7" borderId="10" xfId="0" applyNumberFormat="1" applyFont="1" applyFill="1" applyBorder="1"/>
    <xf numFmtId="0" fontId="2" fillId="7" borderId="10" xfId="0" applyFont="1" applyFill="1" applyBorder="1"/>
    <xf numFmtId="166" fontId="2" fillId="7" borderId="10" xfId="1" applyNumberFormat="1" applyFont="1" applyFill="1" applyBorder="1"/>
    <xf numFmtId="0" fontId="9" fillId="7" borderId="10" xfId="0" applyFont="1" applyFill="1" applyBorder="1"/>
    <xf numFmtId="0" fontId="2" fillId="0" borderId="10" xfId="0" applyFont="1" applyBorder="1" applyAlignment="1">
      <alignment horizontal="center" wrapText="1"/>
    </xf>
    <xf numFmtId="0" fontId="2" fillId="0" borderId="10" xfId="0" applyFont="1" applyBorder="1" applyAlignment="1">
      <alignment horizontal="center"/>
    </xf>
    <xf numFmtId="16" fontId="2" fillId="0" borderId="10" xfId="0" applyNumberFormat="1" applyFont="1" applyBorder="1" applyAlignment="1">
      <alignment horizontal="center"/>
    </xf>
    <xf numFmtId="3" fontId="2" fillId="0" borderId="10" xfId="0" applyNumberFormat="1" applyFont="1" applyBorder="1" applyAlignment="1">
      <alignment horizontal="center"/>
    </xf>
    <xf numFmtId="0" fontId="11" fillId="0" borderId="10" xfId="0" applyFont="1" applyBorder="1" applyAlignment="1">
      <alignment horizontal="center" vertical="top" wrapText="1"/>
    </xf>
    <xf numFmtId="0" fontId="2" fillId="0" borderId="10" xfId="0" applyFont="1" applyBorder="1" applyAlignment="1">
      <alignment vertical="top" wrapText="1"/>
    </xf>
    <xf numFmtId="16" fontId="2" fillId="0" borderId="0" xfId="0" applyNumberFormat="1" applyFont="1" applyAlignment="1">
      <alignment horizontal="center"/>
    </xf>
    <xf numFmtId="0" fontId="11" fillId="0" borderId="0" xfId="0" applyFont="1" applyAlignment="1">
      <alignment horizontal="center" vertical="top" wrapText="1"/>
    </xf>
    <xf numFmtId="16" fontId="2" fillId="0" borderId="0" xfId="0" quotePrefix="1" applyNumberFormat="1" applyFont="1" applyAlignment="1">
      <alignment horizontal="center"/>
    </xf>
    <xf numFmtId="0" fontId="2" fillId="0" borderId="0" xfId="0" applyFont="1" applyAlignment="1">
      <alignment vertical="top" wrapText="1"/>
    </xf>
    <xf numFmtId="10" fontId="38" fillId="16" borderId="10" xfId="3" applyNumberFormat="1" applyFont="1" applyFill="1" applyBorder="1" applyAlignment="1">
      <alignment horizontal="right" vertical="center" wrapText="1"/>
    </xf>
    <xf numFmtId="10" fontId="53" fillId="0" borderId="10" xfId="5" applyNumberFormat="1" applyFont="1" applyFill="1" applyBorder="1"/>
    <xf numFmtId="164" fontId="45" fillId="3" borderId="10" xfId="4" applyNumberFormat="1" applyFont="1" applyFill="1" applyBorder="1" applyAlignment="1">
      <alignment horizontal="center" wrapText="1"/>
    </xf>
    <xf numFmtId="0" fontId="45" fillId="0" borderId="10" xfId="0" applyFont="1" applyFill="1" applyBorder="1" applyAlignment="1">
      <alignment horizontal="center"/>
    </xf>
    <xf numFmtId="0" fontId="7" fillId="4" borderId="10" xfId="0" applyFont="1" applyFill="1" applyBorder="1" applyAlignment="1">
      <alignment wrapText="1"/>
    </xf>
    <xf numFmtId="0" fontId="47" fillId="0" borderId="10" xfId="0" applyFont="1" applyBorder="1" applyAlignment="1">
      <alignment horizontal="center" vertical="center" wrapText="1"/>
    </xf>
    <xf numFmtId="0" fontId="47" fillId="0" borderId="10" xfId="0" applyFont="1" applyFill="1" applyBorder="1" applyAlignment="1">
      <alignment horizontal="center" vertical="center" wrapText="1"/>
    </xf>
    <xf numFmtId="0" fontId="47" fillId="3" borderId="10" xfId="0" applyFont="1" applyFill="1" applyBorder="1" applyAlignment="1">
      <alignment horizontal="center" vertical="center" wrapText="1"/>
    </xf>
    <xf numFmtId="3" fontId="47" fillId="0" borderId="10" xfId="0" applyNumberFormat="1" applyFont="1" applyBorder="1" applyAlignment="1">
      <alignment horizontal="center" vertical="center" wrapText="1"/>
    </xf>
    <xf numFmtId="172" fontId="47" fillId="0" borderId="10" xfId="0" applyNumberFormat="1" applyFont="1" applyBorder="1" applyAlignment="1">
      <alignment horizontal="center" vertical="center"/>
    </xf>
    <xf numFmtId="0" fontId="47" fillId="0" borderId="10" xfId="0" applyFont="1" applyBorder="1" applyAlignment="1">
      <alignment horizontal="center" vertical="center"/>
    </xf>
    <xf numFmtId="16" fontId="47" fillId="0" borderId="10" xfId="0" applyNumberFormat="1" applyFont="1" applyBorder="1" applyAlignment="1">
      <alignment horizontal="center" vertical="center" wrapText="1"/>
    </xf>
    <xf numFmtId="0" fontId="41" fillId="0" borderId="10" xfId="0" applyFont="1" applyFill="1" applyBorder="1" applyAlignment="1">
      <alignment horizontal="center" vertical="center"/>
    </xf>
    <xf numFmtId="0" fontId="41" fillId="0" borderId="10" xfId="0" applyFont="1" applyBorder="1" applyAlignment="1">
      <alignment horizontal="center" vertical="center"/>
    </xf>
    <xf numFmtId="164" fontId="49" fillId="0" borderId="10" xfId="2" applyNumberFormat="1" applyFont="1" applyBorder="1" applyAlignment="1">
      <alignment horizontal="right" vertical="center" wrapText="1"/>
    </xf>
    <xf numFmtId="10" fontId="47" fillId="0" borderId="10" xfId="0" applyNumberFormat="1" applyFont="1" applyFill="1" applyBorder="1" applyAlignment="1">
      <alignment horizontal="center" vertical="center" wrapText="1"/>
    </xf>
    <xf numFmtId="3" fontId="49" fillId="0" borderId="10" xfId="0" applyNumberFormat="1" applyFont="1" applyBorder="1" applyAlignment="1">
      <alignment horizontal="right" vertical="center" wrapText="1"/>
    </xf>
    <xf numFmtId="172" fontId="49" fillId="0" borderId="10" xfId="0" applyNumberFormat="1" applyFont="1" applyBorder="1" applyAlignment="1">
      <alignment horizontal="right" vertical="center"/>
    </xf>
    <xf numFmtId="164" fontId="7" fillId="12" borderId="10" xfId="2" applyNumberFormat="1" applyFont="1" applyFill="1" applyBorder="1" applyAlignment="1">
      <alignment horizontal="right" vertical="center" wrapText="1"/>
    </xf>
    <xf numFmtId="10" fontId="47" fillId="12" borderId="10" xfId="0" applyNumberFormat="1" applyFont="1" applyFill="1" applyBorder="1" applyAlignment="1">
      <alignment horizontal="center" vertical="center" wrapText="1"/>
    </xf>
    <xf numFmtId="0" fontId="41" fillId="12" borderId="10" xfId="0" applyFont="1" applyFill="1" applyBorder="1" applyAlignment="1">
      <alignment horizontal="center" vertical="center"/>
    </xf>
    <xf numFmtId="164" fontId="49" fillId="0" borderId="10" xfId="2" applyNumberFormat="1" applyFont="1" applyFill="1" applyBorder="1"/>
    <xf numFmtId="38" fontId="49" fillId="0" borderId="10" xfId="0" applyNumberFormat="1" applyFont="1" applyFill="1" applyBorder="1"/>
    <xf numFmtId="172" fontId="49" fillId="0" borderId="10" xfId="0" applyNumberFormat="1" applyFont="1" applyFill="1" applyBorder="1"/>
    <xf numFmtId="1" fontId="49" fillId="0" borderId="10" xfId="0" applyNumberFormat="1" applyFont="1" applyFill="1" applyBorder="1"/>
    <xf numFmtId="164" fontId="7" fillId="12" borderId="10" xfId="2" applyNumberFormat="1" applyFont="1" applyFill="1" applyBorder="1"/>
    <xf numFmtId="10" fontId="53" fillId="12" borderId="10" xfId="5" applyNumberFormat="1" applyFont="1" applyFill="1" applyBorder="1"/>
    <xf numFmtId="38" fontId="7" fillId="12" borderId="10" xfId="0" applyNumberFormat="1" applyFont="1" applyFill="1" applyBorder="1"/>
    <xf numFmtId="164" fontId="38" fillId="0" borderId="10" xfId="2" applyNumberFormat="1" applyFont="1" applyFill="1" applyBorder="1"/>
    <xf numFmtId="10" fontId="38" fillId="0" borderId="10" xfId="5" applyNumberFormat="1" applyFont="1" applyFill="1" applyBorder="1"/>
    <xf numFmtId="10" fontId="7" fillId="12" borderId="10" xfId="5" applyNumberFormat="1" applyFont="1" applyFill="1" applyBorder="1"/>
    <xf numFmtId="164" fontId="49" fillId="0" borderId="10" xfId="2" applyNumberFormat="1" applyFont="1" applyFill="1" applyBorder="1" applyAlignment="1">
      <alignment horizontal="right" wrapText="1"/>
    </xf>
    <xf numFmtId="44" fontId="49" fillId="0" borderId="10" xfId="2" applyFont="1" applyFill="1" applyBorder="1" applyAlignment="1">
      <alignment horizontal="left" wrapText="1"/>
    </xf>
    <xf numFmtId="164" fontId="49" fillId="0" borderId="10" xfId="4" applyNumberFormat="1" applyFont="1" applyFill="1" applyBorder="1" applyAlignment="1">
      <alignment horizontal="left" vertical="center" wrapText="1"/>
    </xf>
    <xf numFmtId="10" fontId="38" fillId="0" borderId="10" xfId="0" applyNumberFormat="1" applyFont="1" applyFill="1" applyBorder="1" applyAlignment="1">
      <alignment horizontal="right" vertical="center" wrapText="1"/>
    </xf>
    <xf numFmtId="3" fontId="49" fillId="0" borderId="10" xfId="0" applyNumberFormat="1" applyFont="1" applyFill="1" applyBorder="1" applyAlignment="1">
      <alignment horizontal="right" wrapText="1"/>
    </xf>
    <xf numFmtId="172" fontId="49" fillId="0" borderId="10" xfId="0" applyNumberFormat="1" applyFont="1" applyFill="1" applyBorder="1" applyAlignment="1">
      <alignment horizontal="right"/>
    </xf>
    <xf numFmtId="3" fontId="49" fillId="0" borderId="10" xfId="0" applyNumberFormat="1" applyFont="1" applyFill="1" applyBorder="1" applyAlignment="1">
      <alignment horizontal="right"/>
    </xf>
    <xf numFmtId="10" fontId="38" fillId="12" borderId="10" xfId="0" applyNumberFormat="1" applyFont="1" applyFill="1" applyBorder="1" applyAlignment="1">
      <alignment horizontal="right" vertical="center" wrapText="1"/>
    </xf>
    <xf numFmtId="38" fontId="38" fillId="12" borderId="10" xfId="0" applyNumberFormat="1" applyFont="1" applyFill="1" applyBorder="1" applyAlignment="1">
      <alignment horizontal="right" wrapText="1"/>
    </xf>
    <xf numFmtId="10" fontId="53" fillId="12" borderId="10" xfId="0" applyNumberFormat="1" applyFont="1" applyFill="1" applyBorder="1" applyAlignment="1">
      <alignment horizontal="right" vertical="center" wrapText="1"/>
    </xf>
    <xf numFmtId="172" fontId="7" fillId="12" borderId="10" xfId="0" applyNumberFormat="1" applyFont="1" applyFill="1" applyBorder="1" applyAlignment="1">
      <alignment horizontal="right" wrapText="1"/>
    </xf>
    <xf numFmtId="38" fontId="7" fillId="12" borderId="10" xfId="0" applyNumberFormat="1" applyFont="1" applyFill="1" applyBorder="1" applyAlignment="1">
      <alignment horizontal="right" wrapText="1"/>
    </xf>
    <xf numFmtId="38" fontId="49" fillId="0" borderId="10" xfId="0" applyNumberFormat="1" applyFont="1" applyFill="1" applyBorder="1" applyAlignment="1">
      <alignment horizontal="right" wrapText="1"/>
    </xf>
    <xf numFmtId="10" fontId="7" fillId="0" borderId="10" xfId="0" applyNumberFormat="1" applyFont="1" applyFill="1" applyBorder="1" applyAlignment="1">
      <alignment horizontal="right" wrapText="1"/>
    </xf>
    <xf numFmtId="172" fontId="49" fillId="0" borderId="10" xfId="0" applyNumberFormat="1" applyFont="1" applyFill="1" applyBorder="1" applyAlignment="1">
      <alignment horizontal="right" wrapText="1"/>
    </xf>
    <xf numFmtId="172" fontId="54" fillId="12" borderId="10" xfId="0" applyNumberFormat="1" applyFont="1" applyFill="1" applyBorder="1" applyAlignment="1">
      <alignment horizontal="right"/>
    </xf>
    <xf numFmtId="38" fontId="54" fillId="12" borderId="10" xfId="0" applyNumberFormat="1" applyFont="1" applyFill="1" applyBorder="1"/>
    <xf numFmtId="10" fontId="38" fillId="12" borderId="10" xfId="5" applyNumberFormat="1" applyFont="1" applyFill="1" applyBorder="1"/>
    <xf numFmtId="164" fontId="51" fillId="0" borderId="10" xfId="2" applyNumberFormat="1" applyFont="1" applyFill="1" applyBorder="1"/>
    <xf numFmtId="10" fontId="51" fillId="0" borderId="10" xfId="0" applyNumberFormat="1" applyFont="1" applyFill="1" applyBorder="1"/>
    <xf numFmtId="3" fontId="51" fillId="0" borderId="10" xfId="0" applyNumberFormat="1" applyFont="1" applyFill="1" applyBorder="1"/>
    <xf numFmtId="172" fontId="51" fillId="0" borderId="10" xfId="0" applyNumberFormat="1" applyFont="1" applyFill="1" applyBorder="1" applyAlignment="1">
      <alignment horizontal="right"/>
    </xf>
    <xf numFmtId="10" fontId="38" fillId="12" borderId="10" xfId="0" applyNumberFormat="1" applyFont="1" applyFill="1" applyBorder="1"/>
    <xf numFmtId="10" fontId="38" fillId="0" borderId="10" xfId="0" applyNumberFormat="1" applyFont="1" applyFill="1" applyBorder="1"/>
    <xf numFmtId="38" fontId="52" fillId="0" borderId="10" xfId="0" applyNumberFormat="1" applyFont="1" applyFill="1" applyBorder="1"/>
    <xf numFmtId="10" fontId="38" fillId="0" borderId="10" xfId="3" applyNumberFormat="1" applyFont="1" applyFill="1" applyBorder="1"/>
    <xf numFmtId="164" fontId="55" fillId="0" borderId="10" xfId="2" applyNumberFormat="1" applyFont="1" applyFill="1" applyBorder="1"/>
    <xf numFmtId="10" fontId="53" fillId="0" borderId="10" xfId="0" applyNumberFormat="1" applyFont="1" applyFill="1" applyBorder="1"/>
    <xf numFmtId="3" fontId="55" fillId="0" borderId="10" xfId="0" applyNumberFormat="1" applyFont="1" applyFill="1" applyBorder="1"/>
    <xf numFmtId="172" fontId="55" fillId="0" borderId="10" xfId="0" applyNumberFormat="1" applyFont="1" applyFill="1" applyBorder="1" applyAlignment="1">
      <alignment horizontal="right"/>
    </xf>
    <xf numFmtId="164" fontId="38" fillId="12" borderId="10" xfId="2" applyNumberFormat="1" applyFont="1" applyFill="1" applyBorder="1"/>
    <xf numFmtId="10" fontId="53" fillId="12" borderId="10" xfId="0" applyNumberFormat="1" applyFont="1" applyFill="1" applyBorder="1"/>
    <xf numFmtId="38" fontId="52" fillId="12" borderId="10" xfId="0" applyNumberFormat="1" applyFont="1" applyFill="1" applyBorder="1"/>
    <xf numFmtId="172" fontId="52" fillId="12" borderId="10" xfId="0" applyNumberFormat="1" applyFont="1" applyFill="1" applyBorder="1" applyAlignment="1">
      <alignment horizontal="right"/>
    </xf>
    <xf numFmtId="44" fontId="55" fillId="12" borderId="10" xfId="2" applyFont="1" applyFill="1" applyBorder="1"/>
    <xf numFmtId="3" fontId="55" fillId="12" borderId="10" xfId="0" applyNumberFormat="1" applyFont="1" applyFill="1" applyBorder="1"/>
    <xf numFmtId="172" fontId="55" fillId="12" borderId="10" xfId="0" applyNumberFormat="1" applyFont="1" applyFill="1" applyBorder="1" applyAlignment="1">
      <alignment horizontal="right"/>
    </xf>
    <xf numFmtId="3" fontId="55" fillId="12" borderId="10" xfId="0" applyNumberFormat="1" applyFont="1" applyFill="1" applyBorder="1" applyAlignment="1">
      <alignment horizontal="center"/>
    </xf>
    <xf numFmtId="38" fontId="51" fillId="0" borderId="10" xfId="0" applyNumberFormat="1" applyFont="1" applyFill="1" applyBorder="1"/>
    <xf numFmtId="10" fontId="38" fillId="0" borderId="10" xfId="2" applyNumberFormat="1" applyFont="1" applyFill="1" applyBorder="1"/>
    <xf numFmtId="1" fontId="51" fillId="0" borderId="10" xfId="2" applyNumberFormat="1" applyFont="1" applyFill="1" applyBorder="1"/>
    <xf numFmtId="3" fontId="49" fillId="0" borderId="10" xfId="0" applyNumberFormat="1" applyFont="1" applyFill="1" applyBorder="1"/>
    <xf numFmtId="10" fontId="51" fillId="0" borderId="10" xfId="2" applyNumberFormat="1" applyFont="1" applyFill="1" applyBorder="1"/>
    <xf numFmtId="10" fontId="51" fillId="0" borderId="10" xfId="4" applyNumberFormat="1" applyFont="1" applyFill="1" applyBorder="1"/>
    <xf numFmtId="3" fontId="51" fillId="0" borderId="10" xfId="2" applyNumberFormat="1" applyFont="1" applyFill="1" applyBorder="1"/>
    <xf numFmtId="44" fontId="54" fillId="0" borderId="10" xfId="2" applyFont="1" applyFill="1" applyBorder="1"/>
    <xf numFmtId="44" fontId="38" fillId="0" borderId="10" xfId="2" applyFont="1" applyFill="1" applyBorder="1"/>
    <xf numFmtId="38" fontId="54" fillId="0" borderId="10" xfId="0" applyNumberFormat="1" applyFont="1" applyFill="1" applyBorder="1"/>
    <xf numFmtId="38" fontId="38" fillId="0" borderId="10" xfId="0" applyNumberFormat="1" applyFont="1" applyFill="1" applyBorder="1"/>
    <xf numFmtId="10" fontId="38" fillId="0" borderId="10" xfId="4" applyNumberFormat="1" applyFont="1" applyFill="1" applyBorder="1"/>
    <xf numFmtId="1" fontId="51" fillId="0" borderId="10" xfId="4" applyNumberFormat="1" applyFont="1" applyFill="1" applyBorder="1" applyAlignment="1"/>
    <xf numFmtId="172" fontId="7" fillId="0" borderId="10" xfId="0" applyNumberFormat="1" applyFont="1" applyFill="1" applyBorder="1" applyAlignment="1">
      <alignment horizontal="right"/>
    </xf>
    <xf numFmtId="38" fontId="55" fillId="0" borderId="10" xfId="0" applyNumberFormat="1" applyFont="1" applyFill="1" applyBorder="1"/>
    <xf numFmtId="1" fontId="55" fillId="0" borderId="10" xfId="4" applyNumberFormat="1" applyFont="1" applyFill="1" applyBorder="1"/>
    <xf numFmtId="172" fontId="54" fillId="0" borderId="10" xfId="0" applyNumberFormat="1" applyFont="1" applyFill="1" applyBorder="1" applyAlignment="1">
      <alignment horizontal="right"/>
    </xf>
    <xf numFmtId="1" fontId="51" fillId="0" borderId="10" xfId="4" applyNumberFormat="1" applyFont="1" applyFill="1" applyBorder="1" applyAlignment="1">
      <alignment horizontal="right"/>
    </xf>
    <xf numFmtId="172" fontId="54" fillId="0" borderId="10" xfId="0" applyNumberFormat="1" applyFont="1" applyFill="1" applyBorder="1"/>
    <xf numFmtId="1" fontId="51" fillId="0" borderId="10" xfId="4" applyNumberFormat="1" applyFont="1" applyFill="1" applyBorder="1"/>
    <xf numFmtId="0" fontId="40" fillId="0" borderId="10" xfId="0" applyFont="1" applyFill="1" applyBorder="1" applyAlignment="1">
      <alignment horizontal="right"/>
    </xf>
    <xf numFmtId="0" fontId="54" fillId="0" borderId="10" xfId="0" applyFont="1" applyFill="1" applyBorder="1"/>
    <xf numFmtId="164" fontId="56" fillId="0" borderId="10" xfId="4" applyNumberFormat="1" applyFont="1" applyBorder="1"/>
    <xf numFmtId="0" fontId="56" fillId="0" borderId="10" xfId="0" applyFont="1" applyFill="1" applyBorder="1"/>
    <xf numFmtId="0" fontId="56" fillId="0" borderId="10" xfId="0" applyFont="1" applyBorder="1"/>
    <xf numFmtId="172" fontId="56" fillId="0" borderId="10" xfId="0" applyNumberFormat="1" applyFont="1" applyBorder="1"/>
    <xf numFmtId="172" fontId="56" fillId="0" borderId="10" xfId="0" applyNumberFormat="1" applyFont="1" applyBorder="1" applyAlignment="1">
      <alignment horizontal="right"/>
    </xf>
    <xf numFmtId="164" fontId="40" fillId="0" borderId="10" xfId="4" applyNumberFormat="1" applyFont="1" applyBorder="1"/>
    <xf numFmtId="0" fontId="40" fillId="0" borderId="10" xfId="0" applyFont="1" applyBorder="1" applyAlignment="1">
      <alignment horizontal="right"/>
    </xf>
    <xf numFmtId="172" fontId="47" fillId="0" borderId="10" xfId="0" applyNumberFormat="1" applyFont="1" applyBorder="1" applyAlignment="1">
      <alignment horizontal="center" vertical="center" wrapText="1"/>
    </xf>
    <xf numFmtId="164" fontId="7" fillId="0" borderId="12" xfId="2" applyNumberFormat="1" applyFont="1" applyBorder="1" applyAlignment="1">
      <alignment horizontal="center" vertical="center" wrapText="1"/>
    </xf>
    <xf numFmtId="164" fontId="38" fillId="0" borderId="12" xfId="2" applyNumberFormat="1" applyFont="1" applyBorder="1" applyAlignment="1">
      <alignment horizontal="center" vertical="center" wrapText="1"/>
    </xf>
    <xf numFmtId="164" fontId="7" fillId="12" borderId="11" xfId="2" applyNumberFormat="1" applyFont="1" applyFill="1" applyBorder="1" applyAlignment="1">
      <alignment horizontal="right" vertical="center" wrapText="1"/>
    </xf>
    <xf numFmtId="164" fontId="38" fillId="0" borderId="12" xfId="2" applyNumberFormat="1" applyFont="1" applyFill="1" applyBorder="1"/>
    <xf numFmtId="164" fontId="7" fillId="12" borderId="11" xfId="2" applyNumberFormat="1" applyFont="1" applyFill="1" applyBorder="1"/>
    <xf numFmtId="164" fontId="7" fillId="12" borderId="10" xfId="2" applyNumberFormat="1" applyFont="1" applyFill="1" applyBorder="1" applyAlignment="1">
      <alignment horizontal="center" vertical="center" wrapText="1"/>
    </xf>
    <xf numFmtId="164" fontId="38" fillId="12" borderId="10" xfId="2" applyNumberFormat="1" applyFont="1" applyFill="1" applyBorder="1" applyAlignment="1">
      <alignment horizontal="center" vertical="center" wrapText="1"/>
    </xf>
    <xf numFmtId="10" fontId="38" fillId="12" borderId="10" xfId="3" applyNumberFormat="1" applyFont="1" applyFill="1" applyBorder="1" applyAlignment="1">
      <alignment horizontal="right" vertical="center" wrapText="1"/>
    </xf>
    <xf numFmtId="172" fontId="7" fillId="12" borderId="10" xfId="0" applyNumberFormat="1" applyFont="1" applyFill="1" applyBorder="1" applyAlignment="1">
      <alignment horizontal="right" vertical="center" wrapText="1"/>
    </xf>
    <xf numFmtId="164" fontId="7" fillId="12" borderId="11" xfId="2" applyNumberFormat="1" applyFont="1" applyFill="1" applyBorder="1" applyAlignment="1">
      <alignment horizontal="center" vertical="center" wrapText="1"/>
    </xf>
    <xf numFmtId="164" fontId="7" fillId="0" borderId="11" xfId="2" applyNumberFormat="1" applyFont="1" applyFill="1" applyBorder="1"/>
    <xf numFmtId="164" fontId="49" fillId="0" borderId="10" xfId="2" applyNumberFormat="1" applyFont="1" applyFill="1" applyBorder="1" applyAlignment="1">
      <alignment horizontal="center" vertical="center" wrapText="1"/>
    </xf>
    <xf numFmtId="164" fontId="38" fillId="12" borderId="11" xfId="2" applyNumberFormat="1" applyFont="1" applyFill="1" applyBorder="1"/>
    <xf numFmtId="164" fontId="38" fillId="0" borderId="12" xfId="2" applyNumberFormat="1" applyFont="1" applyFill="1" applyBorder="1" applyAlignment="1">
      <alignment horizontal="right" wrapText="1"/>
    </xf>
    <xf numFmtId="164" fontId="7" fillId="0" borderId="12" xfId="2" applyNumberFormat="1" applyFont="1" applyFill="1" applyBorder="1" applyAlignment="1">
      <alignment horizontal="right" wrapText="1"/>
    </xf>
    <xf numFmtId="3" fontId="55" fillId="0" borderId="10" xfId="0" applyNumberFormat="1" applyFont="1" applyFill="1" applyBorder="1" applyAlignment="1">
      <alignment horizontal="center"/>
    </xf>
    <xf numFmtId="172" fontId="52" fillId="0" borderId="10" xfId="0" applyNumberFormat="1" applyFont="1" applyFill="1" applyBorder="1" applyAlignment="1">
      <alignment horizontal="right"/>
    </xf>
    <xf numFmtId="3" fontId="56" fillId="0" borderId="10" xfId="0" applyNumberFormat="1" applyFont="1" applyFill="1" applyBorder="1"/>
    <xf numFmtId="3" fontId="35" fillId="0" borderId="10" xfId="0" applyNumberFormat="1" applyFont="1" applyFill="1" applyBorder="1" applyAlignment="1">
      <alignment horizontal="right"/>
    </xf>
    <xf numFmtId="3" fontId="57" fillId="0" borderId="10" xfId="0" applyNumberFormat="1" applyFont="1" applyFill="1" applyBorder="1"/>
    <xf numFmtId="6" fontId="57" fillId="0" borderId="10" xfId="4" applyNumberFormat="1" applyFont="1" applyFill="1" applyBorder="1"/>
    <xf numFmtId="3" fontId="57" fillId="0" borderId="10" xfId="0" applyNumberFormat="1" applyFont="1" applyFill="1" applyBorder="1" applyAlignment="1">
      <alignment horizontal="right"/>
    </xf>
    <xf numFmtId="38" fontId="56" fillId="0" borderId="10" xfId="0" applyNumberFormat="1" applyFont="1" applyFill="1" applyBorder="1"/>
    <xf numFmtId="3" fontId="54" fillId="0" borderId="10" xfId="0" applyNumberFormat="1" applyFont="1" applyFill="1" applyBorder="1"/>
    <xf numFmtId="3" fontId="7" fillId="0" borderId="10" xfId="0" applyNumberFormat="1" applyFont="1" applyFill="1" applyBorder="1" applyAlignment="1">
      <alignment horizontal="right"/>
    </xf>
    <xf numFmtId="38" fontId="7" fillId="0" borderId="10" xfId="0" applyNumberFormat="1" applyFont="1" applyFill="1" applyBorder="1" applyAlignment="1">
      <alignment horizontal="right"/>
    </xf>
    <xf numFmtId="9" fontId="38" fillId="0" borderId="10" xfId="3" applyFont="1" applyFill="1" applyBorder="1"/>
    <xf numFmtId="44" fontId="38" fillId="0" borderId="12" xfId="2" applyNumberFormat="1" applyFont="1" applyFill="1" applyBorder="1"/>
    <xf numFmtId="44" fontId="54" fillId="0" borderId="12" xfId="2" applyFont="1" applyFill="1" applyBorder="1"/>
    <xf numFmtId="44" fontId="38" fillId="0" borderId="12" xfId="2" applyFont="1" applyFill="1" applyBorder="1"/>
    <xf numFmtId="44" fontId="7" fillId="0" borderId="12" xfId="2" applyFont="1" applyFill="1" applyBorder="1"/>
    <xf numFmtId="44" fontId="38" fillId="0" borderId="11" xfId="2" applyFont="1" applyFill="1" applyBorder="1"/>
    <xf numFmtId="38" fontId="54" fillId="0" borderId="12" xfId="0" applyNumberFormat="1" applyFont="1" applyFill="1" applyBorder="1"/>
    <xf numFmtId="3" fontId="54" fillId="0" borderId="11" xfId="0" applyNumberFormat="1" applyFont="1" applyFill="1" applyBorder="1"/>
    <xf numFmtId="1" fontId="54" fillId="0" borderId="12" xfId="0" applyNumberFormat="1" applyFont="1" applyFill="1" applyBorder="1"/>
    <xf numFmtId="172" fontId="54" fillId="0" borderId="12" xfId="0" applyNumberFormat="1" applyFont="1" applyFill="1" applyBorder="1"/>
    <xf numFmtId="164" fontId="54" fillId="0" borderId="12" xfId="2" applyNumberFormat="1" applyFont="1" applyFill="1" applyBorder="1"/>
    <xf numFmtId="164" fontId="54" fillId="0" borderId="11" xfId="2" applyNumberFormat="1" applyFont="1" applyFill="1" applyBorder="1"/>
    <xf numFmtId="164" fontId="54" fillId="0" borderId="10" xfId="2" applyNumberFormat="1" applyFont="1" applyFill="1" applyBorder="1"/>
    <xf numFmtId="164" fontId="56" fillId="0" borderId="10" xfId="2" applyNumberFormat="1" applyFont="1" applyFill="1" applyBorder="1"/>
    <xf numFmtId="172" fontId="7" fillId="0" borderId="12" xfId="0" applyNumberFormat="1" applyFont="1" applyBorder="1" applyAlignment="1">
      <alignment horizontal="right" vertical="center" wrapText="1"/>
    </xf>
    <xf numFmtId="3" fontId="7" fillId="12" borderId="11" xfId="0" applyNumberFormat="1" applyFont="1" applyFill="1" applyBorder="1" applyAlignment="1">
      <alignment horizontal="right" vertical="center" wrapText="1"/>
    </xf>
    <xf numFmtId="172" fontId="7" fillId="12" borderId="11" xfId="0" applyNumberFormat="1" applyFont="1" applyFill="1" applyBorder="1" applyAlignment="1">
      <alignment horizontal="right" vertical="center"/>
    </xf>
    <xf numFmtId="172" fontId="7" fillId="12" borderId="11" xfId="0" applyNumberFormat="1" applyFont="1" applyFill="1" applyBorder="1" applyAlignment="1">
      <alignment horizontal="right" vertical="center" wrapText="1"/>
    </xf>
    <xf numFmtId="172" fontId="49" fillId="0" borderId="10" xfId="0" applyNumberFormat="1" applyFont="1" applyBorder="1" applyAlignment="1">
      <alignment horizontal="right" vertical="center" wrapText="1"/>
    </xf>
    <xf numFmtId="38" fontId="7" fillId="0" borderId="12" xfId="0" applyNumberFormat="1" applyFont="1" applyFill="1" applyBorder="1"/>
    <xf numFmtId="38" fontId="7" fillId="12" borderId="11" xfId="0" applyNumberFormat="1" applyFont="1" applyFill="1" applyBorder="1"/>
    <xf numFmtId="172" fontId="7" fillId="12" borderId="11" xfId="0" applyNumberFormat="1" applyFont="1" applyFill="1" applyBorder="1"/>
    <xf numFmtId="38" fontId="38" fillId="0" borderId="12" xfId="0" applyNumberFormat="1" applyFont="1" applyFill="1" applyBorder="1" applyAlignment="1">
      <alignment horizontal="right" wrapText="1"/>
    </xf>
    <xf numFmtId="38" fontId="7" fillId="0" borderId="12" xfId="0" applyNumberFormat="1" applyFont="1" applyFill="1" applyBorder="1" applyAlignment="1">
      <alignment horizontal="right" wrapText="1"/>
    </xf>
    <xf numFmtId="172" fontId="7" fillId="0" borderId="11" xfId="0" applyNumberFormat="1" applyFont="1" applyFill="1" applyBorder="1" applyAlignment="1">
      <alignment horizontal="right"/>
    </xf>
    <xf numFmtId="38" fontId="52" fillId="0" borderId="12" xfId="0" applyNumberFormat="1" applyFont="1" applyFill="1" applyBorder="1"/>
    <xf numFmtId="3" fontId="7" fillId="0" borderId="11" xfId="0" applyNumberFormat="1" applyFont="1" applyFill="1" applyBorder="1"/>
    <xf numFmtId="38" fontId="38" fillId="0" borderId="12" xfId="2" applyNumberFormat="1" applyFont="1" applyFill="1" applyBorder="1"/>
    <xf numFmtId="38" fontId="7" fillId="0" borderId="12" xfId="2" applyNumberFormat="1" applyFont="1" applyFill="1" applyBorder="1"/>
    <xf numFmtId="1" fontId="7" fillId="0" borderId="11" xfId="2" applyNumberFormat="1" applyFont="1" applyFill="1" applyBorder="1"/>
    <xf numFmtId="1" fontId="7" fillId="0" borderId="11" xfId="0" applyNumberFormat="1" applyFont="1" applyFill="1" applyBorder="1"/>
    <xf numFmtId="38" fontId="38" fillId="0" borderId="12" xfId="0" applyNumberFormat="1" applyFont="1" applyFill="1" applyBorder="1"/>
    <xf numFmtId="38" fontId="38" fillId="0" borderId="11" xfId="0" applyNumberFormat="1" applyFont="1" applyFill="1" applyBorder="1"/>
    <xf numFmtId="172" fontId="38" fillId="0" borderId="12" xfId="0" applyNumberFormat="1" applyFont="1" applyFill="1" applyBorder="1" applyAlignment="1">
      <alignment horizontal="right"/>
    </xf>
    <xf numFmtId="172" fontId="7" fillId="0" borderId="12" xfId="0" applyNumberFormat="1" applyFont="1" applyFill="1" applyBorder="1" applyAlignment="1">
      <alignment horizontal="right"/>
    </xf>
    <xf numFmtId="38" fontId="55" fillId="0" borderId="12" xfId="0" applyNumberFormat="1" applyFont="1" applyFill="1" applyBorder="1"/>
    <xf numFmtId="172" fontId="55" fillId="0" borderId="12" xfId="0" applyNumberFormat="1" applyFont="1" applyFill="1" applyBorder="1" applyAlignment="1">
      <alignment horizontal="right"/>
    </xf>
    <xf numFmtId="172" fontId="54" fillId="0" borderId="12" xfId="0" applyNumberFormat="1" applyFont="1" applyFill="1" applyBorder="1" applyAlignment="1">
      <alignment horizontal="right"/>
    </xf>
    <xf numFmtId="172" fontId="54" fillId="0" borderId="11" xfId="0" applyNumberFormat="1" applyFont="1" applyFill="1" applyBorder="1" applyAlignment="1">
      <alignment horizontal="right"/>
    </xf>
    <xf numFmtId="172" fontId="54" fillId="0" borderId="11" xfId="0" applyNumberFormat="1" applyFont="1" applyFill="1" applyBorder="1"/>
    <xf numFmtId="0" fontId="71" fillId="0" borderId="10" xfId="0" applyFont="1" applyFill="1" applyBorder="1"/>
    <xf numFmtId="172" fontId="35" fillId="0" borderId="10" xfId="0" applyNumberFormat="1" applyFont="1" applyBorder="1" applyAlignment="1">
      <alignment horizontal="right"/>
    </xf>
    <xf numFmtId="164" fontId="57" fillId="0" borderId="10" xfId="2" applyNumberFormat="1" applyFont="1" applyFill="1" applyBorder="1"/>
    <xf numFmtId="164" fontId="47" fillId="0" borderId="10" xfId="2" applyNumberFormat="1" applyFont="1" applyBorder="1" applyAlignment="1">
      <alignment horizontal="center" vertical="center"/>
    </xf>
    <xf numFmtId="164" fontId="49" fillId="0" borderId="10" xfId="2" applyNumberFormat="1" applyFont="1" applyBorder="1" applyAlignment="1">
      <alignment horizontal="right" vertical="center"/>
    </xf>
    <xf numFmtId="164" fontId="7" fillId="12" borderId="11" xfId="2" applyNumberFormat="1" applyFont="1" applyFill="1" applyBorder="1" applyAlignment="1">
      <alignment horizontal="right" vertical="center"/>
    </xf>
    <xf numFmtId="164" fontId="7" fillId="0" borderId="12" xfId="2" applyNumberFormat="1" applyFont="1" applyBorder="1" applyAlignment="1">
      <alignment horizontal="right" vertical="center" wrapText="1"/>
    </xf>
    <xf numFmtId="164" fontId="40" fillId="0" borderId="10" xfId="2" applyNumberFormat="1" applyFont="1" applyBorder="1"/>
    <xf numFmtId="0" fontId="41" fillId="0" borderId="49" xfId="0" applyFont="1" applyFill="1" applyBorder="1" applyAlignment="1">
      <alignment horizontal="center" vertical="center"/>
    </xf>
    <xf numFmtId="38" fontId="54" fillId="0" borderId="49" xfId="0" applyNumberFormat="1" applyFont="1" applyFill="1" applyBorder="1"/>
    <xf numFmtId="9" fontId="7" fillId="0" borderId="49" xfId="0" applyNumberFormat="1" applyFont="1" applyFill="1" applyBorder="1" applyAlignment="1">
      <alignment horizontal="center"/>
    </xf>
    <xf numFmtId="0" fontId="40" fillId="0" borderId="12" xfId="0" applyFont="1" applyFill="1" applyBorder="1" applyAlignment="1">
      <alignment horizontal="right"/>
    </xf>
    <xf numFmtId="0" fontId="56" fillId="0" borderId="12" xfId="0" applyFont="1" applyBorder="1"/>
    <xf numFmtId="164" fontId="56" fillId="0" borderId="12" xfId="4" applyNumberFormat="1" applyFont="1" applyBorder="1"/>
    <xf numFmtId="0" fontId="56" fillId="0" borderId="12" xfId="0" applyFont="1" applyFill="1" applyBorder="1"/>
    <xf numFmtId="164" fontId="56" fillId="0" borderId="12" xfId="2" applyNumberFormat="1" applyFont="1" applyBorder="1"/>
    <xf numFmtId="172" fontId="56" fillId="0" borderId="12" xfId="0" applyNumberFormat="1" applyFont="1" applyBorder="1" applyAlignment="1">
      <alignment horizontal="right"/>
    </xf>
    <xf numFmtId="0" fontId="44" fillId="0" borderId="36" xfId="0" applyFont="1" applyBorder="1" applyAlignment="1">
      <alignment horizontal="right" wrapText="1"/>
    </xf>
    <xf numFmtId="0" fontId="47" fillId="0" borderId="36" xfId="0" applyFont="1" applyBorder="1" applyAlignment="1">
      <alignment horizontal="center" vertical="center" wrapText="1"/>
    </xf>
    <xf numFmtId="0" fontId="47" fillId="0" borderId="35" xfId="0" applyFont="1" applyBorder="1" applyAlignment="1">
      <alignment horizontal="center" vertical="center" wrapText="1"/>
    </xf>
    <xf numFmtId="0" fontId="7" fillId="0" borderId="36" xfId="0" applyFont="1" applyBorder="1" applyAlignment="1">
      <alignment horizontal="right" wrapText="1"/>
    </xf>
    <xf numFmtId="171" fontId="49" fillId="0" borderId="35" xfId="3" applyNumberFormat="1" applyFont="1" applyBorder="1" applyAlignment="1">
      <alignment horizontal="right" vertical="center"/>
    </xf>
    <xf numFmtId="0" fontId="7" fillId="12" borderId="36" xfId="0" applyFont="1" applyFill="1" applyBorder="1" applyAlignment="1">
      <alignment horizontal="right" vertical="center" wrapText="1"/>
    </xf>
    <xf numFmtId="171" fontId="7" fillId="12" borderId="50" xfId="3" applyNumberFormat="1" applyFont="1" applyFill="1" applyBorder="1" applyAlignment="1">
      <alignment horizontal="right" vertical="center"/>
    </xf>
    <xf numFmtId="9" fontId="7" fillId="0" borderId="54" xfId="3" applyFont="1" applyBorder="1" applyAlignment="1">
      <alignment horizontal="right" vertical="center" wrapText="1"/>
    </xf>
    <xf numFmtId="0" fontId="47" fillId="12" borderId="36" xfId="0" applyFont="1" applyFill="1" applyBorder="1" applyAlignment="1">
      <alignment horizontal="center" vertical="center" wrapText="1"/>
    </xf>
    <xf numFmtId="10" fontId="7" fillId="12" borderId="35" xfId="3" applyNumberFormat="1" applyFont="1" applyFill="1" applyBorder="1" applyAlignment="1">
      <alignment horizontal="right" vertical="center" wrapText="1"/>
    </xf>
    <xf numFmtId="10" fontId="49" fillId="0" borderId="35" xfId="3" applyNumberFormat="1" applyFont="1" applyBorder="1" applyAlignment="1">
      <alignment horizontal="right" vertical="center" wrapText="1"/>
    </xf>
    <xf numFmtId="10" fontId="7" fillId="0" borderId="54" xfId="3" applyNumberFormat="1" applyFont="1" applyBorder="1" applyAlignment="1">
      <alignment horizontal="right" vertical="center" wrapText="1"/>
    </xf>
    <xf numFmtId="0" fontId="7" fillId="0" borderId="36" xfId="0" applyFont="1" applyFill="1" applyBorder="1" applyAlignment="1">
      <alignment horizontal="right"/>
    </xf>
    <xf numFmtId="171" fontId="49" fillId="0" borderId="35" xfId="0" applyNumberFormat="1" applyFont="1" applyFill="1" applyBorder="1"/>
    <xf numFmtId="0" fontId="7" fillId="12" borderId="36" xfId="0" applyFont="1" applyFill="1" applyBorder="1" applyAlignment="1">
      <alignment horizontal="right"/>
    </xf>
    <xf numFmtId="171" fontId="7" fillId="12" borderId="50" xfId="3" applyNumberFormat="1" applyFont="1" applyFill="1" applyBorder="1"/>
    <xf numFmtId="0" fontId="52" fillId="0" borderId="36" xfId="0" applyFont="1" applyFill="1" applyBorder="1" applyAlignment="1">
      <alignment horizontal="right"/>
    </xf>
    <xf numFmtId="10" fontId="7" fillId="0" borderId="54" xfId="3" applyNumberFormat="1" applyFont="1" applyFill="1" applyBorder="1"/>
    <xf numFmtId="0" fontId="52" fillId="12" borderId="36" xfId="0" applyFont="1" applyFill="1" applyBorder="1" applyAlignment="1">
      <alignment horizontal="right"/>
    </xf>
    <xf numFmtId="10" fontId="49" fillId="0" borderId="35" xfId="3" applyNumberFormat="1" applyFont="1" applyFill="1" applyBorder="1"/>
    <xf numFmtId="10" fontId="7" fillId="12" borderId="35" xfId="3" applyNumberFormat="1" applyFont="1" applyFill="1" applyBorder="1"/>
    <xf numFmtId="171" fontId="49" fillId="0" borderId="35" xfId="5" applyNumberFormat="1" applyFont="1" applyFill="1" applyBorder="1" applyAlignment="1">
      <alignment horizontal="right"/>
    </xf>
    <xf numFmtId="171" fontId="7" fillId="0" borderId="50" xfId="3" applyNumberFormat="1" applyFont="1" applyFill="1" applyBorder="1" applyAlignment="1">
      <alignment horizontal="right"/>
    </xf>
    <xf numFmtId="10" fontId="7" fillId="0" borderId="54" xfId="3" applyNumberFormat="1" applyFont="1" applyFill="1" applyBorder="1" applyAlignment="1">
      <alignment horizontal="right" wrapText="1"/>
    </xf>
    <xf numFmtId="171" fontId="49" fillId="0" borderId="35" xfId="3" applyNumberFormat="1" applyFont="1" applyFill="1" applyBorder="1" applyAlignment="1">
      <alignment horizontal="right" wrapText="1"/>
    </xf>
    <xf numFmtId="10" fontId="38" fillId="0" borderId="54" xfId="3" applyNumberFormat="1" applyFont="1" applyFill="1" applyBorder="1" applyAlignment="1">
      <alignment horizontal="right" wrapText="1"/>
    </xf>
    <xf numFmtId="171" fontId="51" fillId="0" borderId="35" xfId="3" applyNumberFormat="1" applyFont="1" applyFill="1" applyBorder="1" applyAlignment="1">
      <alignment horizontal="right"/>
    </xf>
    <xf numFmtId="10" fontId="38" fillId="0" borderId="54" xfId="3" applyNumberFormat="1" applyFont="1" applyFill="1" applyBorder="1"/>
    <xf numFmtId="171" fontId="55" fillId="0" borderId="35" xfId="3" applyNumberFormat="1" applyFont="1" applyFill="1" applyBorder="1" applyAlignment="1">
      <alignment horizontal="right"/>
    </xf>
    <xf numFmtId="171" fontId="49" fillId="0" borderId="35" xfId="3" applyNumberFormat="1" applyFont="1" applyFill="1" applyBorder="1" applyAlignment="1">
      <alignment horizontal="right"/>
    </xf>
    <xf numFmtId="10" fontId="55" fillId="0" borderId="35" xfId="5" applyNumberFormat="1" applyFont="1" applyFill="1" applyBorder="1" applyAlignment="1">
      <alignment horizontal="center"/>
    </xf>
    <xf numFmtId="10" fontId="54" fillId="0" borderId="35" xfId="5" applyNumberFormat="1" applyFont="1" applyFill="1" applyBorder="1"/>
    <xf numFmtId="171" fontId="49" fillId="0" borderId="35" xfId="0" applyNumberFormat="1" applyFont="1" applyFill="1" applyBorder="1" applyAlignment="1">
      <alignment horizontal="right"/>
    </xf>
    <xf numFmtId="10" fontId="35" fillId="0" borderId="35" xfId="5" applyNumberFormat="1" applyFont="1" applyFill="1" applyBorder="1" applyAlignment="1">
      <alignment horizontal="right"/>
    </xf>
    <xf numFmtId="10" fontId="35" fillId="0" borderId="35" xfId="0" applyNumberFormat="1" applyFont="1" applyFill="1" applyBorder="1" applyAlignment="1">
      <alignment horizontal="right"/>
    </xf>
    <xf numFmtId="171" fontId="38" fillId="0" borderId="54" xfId="3" applyNumberFormat="1" applyFont="1" applyFill="1" applyBorder="1"/>
    <xf numFmtId="171" fontId="38" fillId="0" borderId="35" xfId="3" applyNumberFormat="1" applyFont="1" applyFill="1" applyBorder="1"/>
    <xf numFmtId="171" fontId="49" fillId="0" borderId="35" xfId="3" applyNumberFormat="1" applyFont="1" applyFill="1" applyBorder="1"/>
    <xf numFmtId="171" fontId="38" fillId="0" borderId="50" xfId="3" applyNumberFormat="1" applyFont="1" applyFill="1" applyBorder="1"/>
    <xf numFmtId="10" fontId="57" fillId="0" borderId="35" xfId="5" applyNumberFormat="1" applyFont="1" applyFill="1" applyBorder="1" applyAlignment="1">
      <alignment horizontal="right"/>
    </xf>
    <xf numFmtId="10" fontId="38" fillId="0" borderId="54" xfId="3" applyNumberFormat="1" applyFont="1" applyFill="1" applyBorder="1" applyAlignment="1">
      <alignment horizontal="right"/>
    </xf>
    <xf numFmtId="10" fontId="7" fillId="0" borderId="35" xfId="5" applyNumberFormat="1" applyFont="1" applyFill="1" applyBorder="1" applyAlignment="1">
      <alignment horizontal="right"/>
    </xf>
    <xf numFmtId="171" fontId="7" fillId="0" borderId="54" xfId="3" applyNumberFormat="1" applyFont="1" applyFill="1" applyBorder="1" applyAlignment="1">
      <alignment horizontal="right"/>
    </xf>
    <xf numFmtId="171" fontId="38" fillId="0" borderId="54" xfId="3" applyNumberFormat="1" applyFont="1" applyFill="1" applyBorder="1" applyAlignment="1">
      <alignment horizontal="right"/>
    </xf>
    <xf numFmtId="10" fontId="7" fillId="0" borderId="35" xfId="0" applyNumberFormat="1" applyFont="1" applyFill="1" applyBorder="1" applyAlignment="1">
      <alignment horizontal="right"/>
    </xf>
    <xf numFmtId="10" fontId="38" fillId="0" borderId="54" xfId="0" applyNumberFormat="1" applyFont="1" applyFill="1" applyBorder="1" applyAlignment="1">
      <alignment horizontal="right"/>
    </xf>
    <xf numFmtId="0" fontId="54" fillId="0" borderId="35" xfId="0" applyFont="1" applyFill="1" applyBorder="1"/>
    <xf numFmtId="0" fontId="54" fillId="0" borderId="36" xfId="0" applyFont="1" applyFill="1" applyBorder="1" applyAlignment="1">
      <alignment horizontal="right"/>
    </xf>
    <xf numFmtId="9" fontId="49" fillId="0" borderId="35" xfId="3" applyFont="1" applyFill="1" applyBorder="1" applyAlignment="1">
      <alignment horizontal="right"/>
    </xf>
    <xf numFmtId="9" fontId="54" fillId="0" borderId="50" xfId="3" applyFont="1" applyFill="1" applyBorder="1" applyAlignment="1">
      <alignment horizontal="right"/>
    </xf>
    <xf numFmtId="0" fontId="40" fillId="0" borderId="36" xfId="0" applyFont="1" applyFill="1" applyBorder="1" applyAlignment="1">
      <alignment horizontal="right"/>
    </xf>
    <xf numFmtId="9" fontId="54" fillId="0" borderId="54" xfId="3" applyFont="1" applyFill="1" applyBorder="1"/>
    <xf numFmtId="10" fontId="49" fillId="0" borderId="35" xfId="0" applyNumberFormat="1" applyFont="1" applyFill="1" applyBorder="1"/>
    <xf numFmtId="10" fontId="54" fillId="0" borderId="50" xfId="0" applyNumberFormat="1" applyFont="1" applyFill="1" applyBorder="1"/>
    <xf numFmtId="0" fontId="56" fillId="0" borderId="36" xfId="0" applyFont="1" applyFill="1" applyBorder="1" applyAlignment="1">
      <alignment horizontal="right"/>
    </xf>
    <xf numFmtId="9" fontId="38" fillId="0" borderId="54" xfId="3" applyFont="1" applyFill="1" applyBorder="1"/>
    <xf numFmtId="9" fontId="54" fillId="0" borderId="35" xfId="3" applyFont="1" applyFill="1" applyBorder="1"/>
    <xf numFmtId="9" fontId="49" fillId="0" borderId="35" xfId="3" applyFont="1" applyFill="1" applyBorder="1"/>
    <xf numFmtId="9" fontId="54" fillId="0" borderId="50" xfId="3" applyFont="1" applyFill="1" applyBorder="1"/>
    <xf numFmtId="0" fontId="40" fillId="0" borderId="48" xfId="0" applyFont="1" applyFill="1" applyBorder="1" applyAlignment="1">
      <alignment horizontal="right"/>
    </xf>
    <xf numFmtId="164" fontId="38" fillId="0" borderId="59" xfId="2" applyNumberFormat="1" applyFont="1" applyFill="1" applyBorder="1"/>
    <xf numFmtId="164" fontId="54" fillId="0" borderId="59" xfId="2" applyNumberFormat="1" applyFont="1" applyFill="1" applyBorder="1"/>
    <xf numFmtId="9" fontId="38" fillId="0" borderId="11" xfId="3" applyFont="1" applyFill="1" applyBorder="1"/>
    <xf numFmtId="172" fontId="54" fillId="0" borderId="59" xfId="0" applyNumberFormat="1" applyFont="1" applyFill="1" applyBorder="1"/>
    <xf numFmtId="172" fontId="54" fillId="0" borderId="59" xfId="0" applyNumberFormat="1" applyFont="1" applyFill="1" applyBorder="1" applyAlignment="1">
      <alignment horizontal="right"/>
    </xf>
    <xf numFmtId="9" fontId="38" fillId="0" borderId="60" xfId="3" applyFont="1" applyFill="1" applyBorder="1"/>
    <xf numFmtId="164" fontId="7" fillId="12" borderId="11" xfId="2" applyNumberFormat="1" applyFont="1" applyFill="1" applyBorder="1" applyAlignment="1">
      <alignment horizontal="right" wrapText="1"/>
    </xf>
    <xf numFmtId="164" fontId="7" fillId="12" borderId="11" xfId="2" applyNumberFormat="1" applyFont="1" applyFill="1" applyBorder="1" applyAlignment="1">
      <alignment horizontal="left" wrapText="1"/>
    </xf>
    <xf numFmtId="3" fontId="7" fillId="12" borderId="11" xfId="0" applyNumberFormat="1" applyFont="1" applyFill="1" applyBorder="1" applyAlignment="1">
      <alignment horizontal="right" wrapText="1"/>
    </xf>
    <xf numFmtId="172" fontId="7" fillId="12" borderId="11" xfId="0" applyNumberFormat="1" applyFont="1" applyFill="1" applyBorder="1" applyAlignment="1">
      <alignment horizontal="right"/>
    </xf>
    <xf numFmtId="171" fontId="7" fillId="12" borderId="50" xfId="3" applyNumberFormat="1" applyFont="1" applyFill="1" applyBorder="1" applyAlignment="1">
      <alignment horizontal="right"/>
    </xf>
    <xf numFmtId="9" fontId="7" fillId="12" borderId="50" xfId="3" applyFont="1" applyFill="1" applyBorder="1" applyAlignment="1">
      <alignment horizontal="right" vertical="center" wrapText="1"/>
    </xf>
    <xf numFmtId="10" fontId="7" fillId="12" borderId="50" xfId="3" applyNumberFormat="1" applyFont="1" applyFill="1" applyBorder="1"/>
    <xf numFmtId="164" fontId="38" fillId="12" borderId="10" xfId="2" applyNumberFormat="1" applyFont="1" applyFill="1" applyBorder="1" applyAlignment="1">
      <alignment horizontal="right" wrapText="1"/>
    </xf>
    <xf numFmtId="10" fontId="38" fillId="12" borderId="35" xfId="0" applyNumberFormat="1" applyFont="1" applyFill="1" applyBorder="1" applyAlignment="1">
      <alignment horizontal="right" wrapText="1"/>
    </xf>
    <xf numFmtId="38" fontId="7" fillId="12" borderId="11" xfId="0" applyNumberFormat="1" applyFont="1" applyFill="1" applyBorder="1" applyAlignment="1">
      <alignment horizontal="right" wrapText="1"/>
    </xf>
    <xf numFmtId="172" fontId="7" fillId="12" borderId="11" xfId="0" applyNumberFormat="1" applyFont="1" applyFill="1" applyBorder="1" applyAlignment="1">
      <alignment horizontal="right" wrapText="1"/>
    </xf>
    <xf numFmtId="171" fontId="7" fillId="12" borderId="50" xfId="3" applyNumberFormat="1" applyFont="1" applyFill="1" applyBorder="1" applyAlignment="1">
      <alignment horizontal="right" wrapText="1"/>
    </xf>
    <xf numFmtId="164" fontId="54" fillId="12" borderId="10" xfId="2" applyNumberFormat="1" applyFont="1" applyFill="1" applyBorder="1"/>
    <xf numFmtId="10" fontId="38" fillId="12" borderId="35" xfId="5" applyNumberFormat="1" applyFont="1" applyFill="1" applyBorder="1"/>
    <xf numFmtId="3" fontId="7" fillId="12" borderId="11" xfId="0" applyNumberFormat="1" applyFont="1" applyFill="1" applyBorder="1"/>
    <xf numFmtId="10" fontId="38" fillId="12" borderId="35" xfId="3" applyNumberFormat="1" applyFont="1" applyFill="1" applyBorder="1"/>
    <xf numFmtId="164" fontId="52" fillId="12" borderId="10" xfId="2" applyNumberFormat="1" applyFont="1" applyFill="1" applyBorder="1"/>
    <xf numFmtId="10" fontId="38" fillId="12" borderId="35" xfId="0" applyNumberFormat="1" applyFont="1" applyFill="1" applyBorder="1"/>
    <xf numFmtId="164" fontId="55" fillId="12" borderId="10" xfId="2" applyNumberFormat="1" applyFont="1" applyFill="1" applyBorder="1"/>
    <xf numFmtId="10" fontId="55" fillId="12" borderId="35" xfId="5" applyNumberFormat="1" applyFont="1" applyFill="1" applyBorder="1" applyAlignment="1">
      <alignment horizontal="center"/>
    </xf>
    <xf numFmtId="44" fontId="7" fillId="0" borderId="10" xfId="2" applyFont="1" applyBorder="1"/>
    <xf numFmtId="44" fontId="38" fillId="0" borderId="12" xfId="0" applyNumberFormat="1" applyFont="1" applyBorder="1"/>
    <xf numFmtId="10" fontId="7" fillId="0" borderId="10" xfId="0" applyNumberFormat="1" applyFont="1" applyBorder="1"/>
    <xf numFmtId="9" fontId="7" fillId="0" borderId="10" xfId="3" applyFont="1" applyBorder="1"/>
    <xf numFmtId="0" fontId="72" fillId="0" borderId="0" xfId="0" applyFont="1"/>
    <xf numFmtId="8" fontId="54" fillId="0" borderId="12" xfId="2" applyNumberFormat="1" applyFont="1" applyBorder="1"/>
    <xf numFmtId="44" fontId="54" fillId="0" borderId="12" xfId="2" applyFont="1" applyBorder="1"/>
    <xf numFmtId="8" fontId="54" fillId="0" borderId="12" xfId="0" applyNumberFormat="1" applyFont="1" applyBorder="1"/>
    <xf numFmtId="9" fontId="7" fillId="0" borderId="12" xfId="3" applyFont="1" applyBorder="1"/>
    <xf numFmtId="8" fontId="54" fillId="0" borderId="11" xfId="2" applyNumberFormat="1" applyFont="1" applyBorder="1"/>
    <xf numFmtId="8" fontId="54" fillId="0" borderId="11" xfId="0" applyNumberFormat="1" applyFont="1" applyBorder="1"/>
    <xf numFmtId="9" fontId="7" fillId="0" borderId="11" xfId="3" applyFont="1" applyBorder="1"/>
    <xf numFmtId="0" fontId="0" fillId="0" borderId="0" xfId="0" applyAlignment="1">
      <alignment horizontal="left"/>
    </xf>
    <xf numFmtId="8" fontId="61" fillId="0" borderId="0" xfId="0" applyNumberFormat="1" applyFont="1"/>
    <xf numFmtId="0" fontId="0" fillId="0" borderId="17" xfId="0" applyBorder="1"/>
    <xf numFmtId="8" fontId="0" fillId="0" borderId="17" xfId="0" applyNumberFormat="1" applyBorder="1"/>
    <xf numFmtId="0" fontId="4" fillId="0" borderId="1" xfId="0" applyFont="1" applyBorder="1" applyAlignment="1">
      <alignment horizontal="center"/>
    </xf>
    <xf numFmtId="0" fontId="41" fillId="0" borderId="27" xfId="0" applyFont="1" applyBorder="1" applyAlignment="1">
      <alignment horizontal="center"/>
    </xf>
    <xf numFmtId="0" fontId="41" fillId="0" borderId="20" xfId="0" applyFont="1" applyBorder="1" applyAlignment="1">
      <alignment horizontal="center"/>
    </xf>
    <xf numFmtId="0" fontId="45" fillId="2" borderId="10" xfId="0" applyFont="1" applyFill="1" applyBorder="1" applyAlignment="1">
      <alignment horizontal="center" wrapText="1"/>
    </xf>
    <xf numFmtId="0" fontId="45" fillId="2" borderId="10" xfId="0" applyFont="1" applyFill="1" applyBorder="1" applyAlignment="1">
      <alignment horizontal="center"/>
    </xf>
    <xf numFmtId="0" fontId="45" fillId="2" borderId="35" xfId="0" applyFont="1" applyFill="1" applyBorder="1" applyAlignment="1">
      <alignment horizontal="center"/>
    </xf>
    <xf numFmtId="0" fontId="36" fillId="0" borderId="33" xfId="0" applyFont="1" applyBorder="1" applyAlignment="1">
      <alignment horizontal="center" vertical="center"/>
    </xf>
    <xf numFmtId="0" fontId="36" fillId="0" borderId="51" xfId="0" applyFont="1" applyBorder="1" applyAlignment="1">
      <alignment horizontal="center" vertical="center"/>
    </xf>
    <xf numFmtId="0" fontId="36" fillId="0" borderId="32" xfId="0" applyFont="1" applyBorder="1" applyAlignment="1">
      <alignment horizontal="center" vertical="center"/>
    </xf>
    <xf numFmtId="0" fontId="36" fillId="0" borderId="1" xfId="0" applyFont="1" applyBorder="1" applyAlignment="1">
      <alignment horizontal="center" vertical="center"/>
    </xf>
    <xf numFmtId="0" fontId="36" fillId="0" borderId="47" xfId="0" applyFont="1" applyBorder="1" applyAlignment="1">
      <alignment horizontal="center" vertical="center"/>
    </xf>
    <xf numFmtId="0" fontId="36" fillId="0" borderId="2" xfId="0" applyFont="1" applyBorder="1" applyAlignment="1">
      <alignment horizontal="center" vertical="center"/>
    </xf>
    <xf numFmtId="0" fontId="61" fillId="0" borderId="27" xfId="0" applyFont="1" applyBorder="1" applyAlignment="1">
      <alignment horizontal="center"/>
    </xf>
    <xf numFmtId="0" fontId="61" fillId="0" borderId="49" xfId="0" applyFont="1" applyBorder="1" applyAlignment="1">
      <alignment horizontal="center"/>
    </xf>
    <xf numFmtId="0" fontId="62" fillId="0" borderId="1" xfId="0" applyFont="1" applyBorder="1" applyAlignment="1">
      <alignment horizontal="center" vertical="center"/>
    </xf>
    <xf numFmtId="0" fontId="62" fillId="0" borderId="47" xfId="0" applyFont="1" applyBorder="1" applyAlignment="1">
      <alignment horizontal="center" vertical="center"/>
    </xf>
    <xf numFmtId="0" fontId="62" fillId="0" borderId="2" xfId="0" applyFont="1" applyBorder="1" applyAlignment="1">
      <alignment horizontal="center" vertical="center"/>
    </xf>
    <xf numFmtId="0" fontId="4" fillId="0" borderId="1" xfId="0" applyFont="1" applyBorder="1" applyAlignment="1">
      <alignment horizontal="center"/>
    </xf>
    <xf numFmtId="0" fontId="4" fillId="0" borderId="2" xfId="0" applyFont="1" applyBorder="1" applyAlignment="1">
      <alignment horizontal="center"/>
    </xf>
    <xf numFmtId="0" fontId="8" fillId="8" borderId="13" xfId="0" applyFont="1" applyFill="1" applyBorder="1" applyAlignment="1">
      <alignment horizontal="center"/>
    </xf>
    <xf numFmtId="0" fontId="8" fillId="8" borderId="4" xfId="0" applyFont="1" applyFill="1" applyBorder="1" applyAlignment="1">
      <alignment horizontal="center"/>
    </xf>
    <xf numFmtId="0" fontId="8" fillId="8" borderId="14" xfId="0" applyFont="1" applyFill="1" applyBorder="1" applyAlignment="1">
      <alignment horizontal="center"/>
    </xf>
    <xf numFmtId="0" fontId="25" fillId="0" borderId="0" xfId="0" applyFont="1" applyAlignment="1">
      <alignment horizontal="left" wrapText="1"/>
    </xf>
    <xf numFmtId="165" fontId="8" fillId="0" borderId="16" xfId="0" quotePrefix="1" applyNumberFormat="1" applyFont="1" applyBorder="1" applyAlignment="1">
      <alignment horizontal="center"/>
    </xf>
    <xf numFmtId="165" fontId="8" fillId="0" borderId="17" xfId="0" quotePrefix="1" applyNumberFormat="1" applyFont="1" applyBorder="1" applyAlignment="1">
      <alignment horizontal="center"/>
    </xf>
    <xf numFmtId="165" fontId="8" fillId="0" borderId="18" xfId="0" quotePrefix="1" applyNumberFormat="1" applyFont="1" applyBorder="1" applyAlignment="1">
      <alignment horizontal="center"/>
    </xf>
    <xf numFmtId="0" fontId="4" fillId="0" borderId="0" xfId="0" applyFont="1" applyAlignment="1">
      <alignment horizontal="center"/>
    </xf>
    <xf numFmtId="0" fontId="8" fillId="8" borderId="13" xfId="0" applyFont="1" applyFill="1" applyBorder="1" applyAlignment="1">
      <alignment horizontal="center" wrapText="1"/>
    </xf>
    <xf numFmtId="0" fontId="8" fillId="8" borderId="4" xfId="0" applyFont="1" applyFill="1" applyBorder="1" applyAlignment="1">
      <alignment horizontal="center" wrapText="1"/>
    </xf>
    <xf numFmtId="0" fontId="8" fillId="8" borderId="14" xfId="0" applyFont="1" applyFill="1" applyBorder="1" applyAlignment="1">
      <alignment horizontal="center" wrapText="1"/>
    </xf>
    <xf numFmtId="0" fontId="41" fillId="0" borderId="1" xfId="0" applyFont="1" applyBorder="1" applyAlignment="1">
      <alignment horizontal="center"/>
    </xf>
    <xf numFmtId="0" fontId="41" fillId="0" borderId="47" xfId="0" applyFont="1" applyBorder="1" applyAlignment="1">
      <alignment horizontal="center"/>
    </xf>
    <xf numFmtId="0" fontId="41" fillId="0" borderId="2" xfId="0" applyFont="1" applyBorder="1" applyAlignment="1">
      <alignment horizontal="center"/>
    </xf>
    <xf numFmtId="0" fontId="40" fillId="12" borderId="0" xfId="0" applyFont="1" applyFill="1" applyAlignment="1">
      <alignment horizontal="center"/>
    </xf>
    <xf numFmtId="0" fontId="40" fillId="14" borderId="0" xfId="0" applyFont="1" applyFill="1" applyAlignment="1">
      <alignment horizontal="center"/>
    </xf>
    <xf numFmtId="175" fontId="54" fillId="0" borderId="0" xfId="0" applyNumberFormat="1" applyFont="1" applyBorder="1"/>
  </cellXfs>
  <cellStyles count="9">
    <cellStyle name="Comma" xfId="1" builtinId="3"/>
    <cellStyle name="Comma 2" xfId="6" xr:uid="{00000000-0005-0000-0000-000001000000}"/>
    <cellStyle name="Comma 2 2 2" xfId="8" xr:uid="{00000000-0005-0000-0000-000002000000}"/>
    <cellStyle name="Comma 4" xfId="7" xr:uid="{00000000-0005-0000-0000-000003000000}"/>
    <cellStyle name="Currency" xfId="2" builtinId="4"/>
    <cellStyle name="Currency 2" xfId="4" xr:uid="{00000000-0005-0000-0000-000005000000}"/>
    <cellStyle name="Normal" xfId="0" builtinId="0"/>
    <cellStyle name="Percent" xfId="3" builtinId="5"/>
    <cellStyle name="Percent 2" xfId="5" xr:uid="{00000000-0005-0000-0000-000008000000}"/>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calcChain" Target="calcChain.xml"/><Relationship Id="rId30"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20503\AppData\Local\Microsoft\Windows\INetCache\Content.Outlook\LY75TU5O\02-FY21%20Title%20I-A%20Final%20Allocation%20TH.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CFO\00-FY21%20Allocations\Title%20I-A%20&amp;%20Local%20Neg\02-FY21%20Title%20I-A%20Final%20Allocation%20TH.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A20503\Downloads\For%20review-%20FY22%20Title%20I-A%20Prelim%20Alloc-%20Final%20Review%203.22.2021%20(003)%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A20503\Downloads\For%20review-%20FY22%20Title%20I-A%20Prelim%20Alloc-%20Final%20Review%203.22.2021%20(003)%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Directions-TBRev"/>
      <sheetName val="ASD FY14 FIN-Eligibility Calcs"/>
      <sheetName val="FY14 ASD Allocations by Subpot"/>
      <sheetName val="FY17 Munis-Charts 1,3 and 4"/>
      <sheetName val="FY17 Chart 9-Shelby and Munis"/>
      <sheetName val="FY20 Bradley-Cleveland "/>
      <sheetName val="FY20 Rutherford-Murfreesboro"/>
      <sheetName val="FY20 Arlington-Lakeland"/>
      <sheetName val="FY20 SBE Resource Data"/>
      <sheetName val="SBE FY20 Charts -1,3,4 and 9"/>
      <sheetName val="ASD Cals-Chart 1, SchInfo FY20 "/>
      <sheetName val="FY20 ASD Charts-2,5,6 and 8 "/>
      <sheetName val="FY16-20 ASD School Config "/>
      <sheetName val="FY20 Orig FINAL Alloc"/>
      <sheetName val="FY20 FINAL-merged"/>
      <sheetName val="Orig Pops-FY20 Final "/>
      <sheetName val="Populations-merged-20 FIN"/>
      <sheetName val="Spec Schs Calcs-20 "/>
      <sheetName val="Adj. Pops with Spec Schs 20 "/>
      <sheetName val="Hold Harmless-20 Fin"/>
      <sheetName val="Sch Imp and State Adm-FY20FIN"/>
      <sheetName val="FY19 F-FY20 F Summary"/>
      <sheetName val="Bradley-Cleveland-N A FY21"/>
      <sheetName val="Murfreesboro-Rutherford-NA FY21"/>
      <sheetName val="Arlington-Lakeland-NA FY21 "/>
      <sheetName val="FY21 SBE Resource Data"/>
      <sheetName val="FY21 SBE Charts-1,3, 4 and 9"/>
      <sheetName val="ASD Calcs-Chart 1, SchInfo FY21"/>
      <sheetName val="ASD Charts-2,5,6 and 8"/>
      <sheetName val="ASD School Configuration-2-20"/>
      <sheetName val="2020-21 Orig Final Alloc"/>
      <sheetName val="2020-2021 Final-merged"/>
      <sheetName val="Orig Pops FY21 Final"/>
      <sheetName val="Populations-merged FY21"/>
      <sheetName val="Spec Schs Calculations-21"/>
      <sheetName val="Adj. Populations-Spec Schs 21"/>
      <sheetName val="Hold Harmless Base-21"/>
      <sheetName val="Sch Imp and State Adm-FY21Final"/>
      <sheetName val="FY19 FINALR-FY20 PRELIM Fin"/>
      <sheetName val="LEAs -Grades served"/>
      <sheetName val="LOSS COMPARIS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2">
          <cell r="A12">
            <v>284607356.69999999</v>
          </cell>
        </row>
      </sheetData>
      <sheetData sheetId="21"/>
      <sheetData sheetId="22"/>
      <sheetData sheetId="23"/>
      <sheetData sheetId="24"/>
      <sheetData sheetId="25"/>
      <sheetData sheetId="26"/>
      <sheetData sheetId="27"/>
      <sheetData sheetId="28"/>
      <sheetData sheetId="29"/>
      <sheetData sheetId="30"/>
      <sheetData sheetId="31">
        <row r="8">
          <cell r="F8">
            <v>2722066</v>
          </cell>
          <cell r="G8">
            <v>666262</v>
          </cell>
          <cell r="H8">
            <v>2336403</v>
          </cell>
          <cell r="I8">
            <v>2651376</v>
          </cell>
          <cell r="J8">
            <v>8376107</v>
          </cell>
          <cell r="K8">
            <v>2294072</v>
          </cell>
          <cell r="L8">
            <v>567080</v>
          </cell>
          <cell r="M8">
            <v>2144034</v>
          </cell>
          <cell r="N8">
            <v>2476046</v>
          </cell>
          <cell r="O8">
            <v>7481232</v>
          </cell>
        </row>
        <row r="9">
          <cell r="F9">
            <v>55769.732436599676</v>
          </cell>
          <cell r="G9">
            <v>13650.999224152569</v>
          </cell>
          <cell r="H9">
            <v>27724.51848748004</v>
          </cell>
          <cell r="I9">
            <v>26039.761638012649</v>
          </cell>
          <cell r="J9">
            <v>123185.01178624493</v>
          </cell>
          <cell r="K9">
            <v>59172.388571324038</v>
          </cell>
          <cell r="L9">
            <v>14627.249296554308</v>
          </cell>
          <cell r="M9">
            <v>32796.807951241164</v>
          </cell>
          <cell r="N9">
            <v>28699.155790756955</v>
          </cell>
          <cell r="O9">
            <v>135295.60160987647</v>
          </cell>
        </row>
        <row r="10">
          <cell r="F10">
            <v>156067.35821094961</v>
          </cell>
          <cell r="G10">
            <v>38201.283972003752</v>
          </cell>
          <cell r="H10">
            <v>68315.735590670709</v>
          </cell>
          <cell r="I10">
            <v>59014.371947937027</v>
          </cell>
          <cell r="J10">
            <v>321598.74972156109</v>
          </cell>
          <cell r="K10">
            <v>140460.62238985466</v>
          </cell>
          <cell r="L10">
            <v>34381.155574803379</v>
          </cell>
          <cell r="M10">
            <v>61484.162031603642</v>
          </cell>
          <cell r="N10">
            <v>53112.934753143323</v>
          </cell>
          <cell r="O10">
            <v>289438.87474940502</v>
          </cell>
        </row>
        <row r="11">
          <cell r="F11">
            <v>814558.79518326034</v>
          </cell>
          <cell r="G11">
            <v>199383.08819599031</v>
          </cell>
          <cell r="H11">
            <v>363951.1738908437</v>
          </cell>
          <cell r="I11">
            <v>331855.31106620684</v>
          </cell>
          <cell r="J11">
            <v>1709748.3683363011</v>
          </cell>
          <cell r="K11">
            <v>781075.52914147731</v>
          </cell>
          <cell r="L11">
            <v>193079.69071451694</v>
          </cell>
          <cell r="M11">
            <v>369290.24079767655</v>
          </cell>
          <cell r="N11">
            <v>315406.7293757365</v>
          </cell>
          <cell r="O11">
            <v>1658852.1900294074</v>
          </cell>
        </row>
        <row r="12">
          <cell r="F12">
            <v>324468.10829227912</v>
          </cell>
          <cell r="G12">
            <v>0</v>
          </cell>
          <cell r="H12">
            <v>253976.68244210025</v>
          </cell>
          <cell r="I12">
            <v>258923.25726805301</v>
          </cell>
          <cell r="J12">
            <v>837368.04800243233</v>
          </cell>
          <cell r="K12">
            <v>327522.66928577889</v>
          </cell>
          <cell r="L12">
            <v>0</v>
          </cell>
          <cell r="M12">
            <v>256367.6331938681</v>
          </cell>
          <cell r="N12">
            <v>261360.77535303062</v>
          </cell>
          <cell r="O12">
            <v>845251.07783267763</v>
          </cell>
        </row>
        <row r="13">
          <cell r="F13">
            <v>300802.79768228281</v>
          </cell>
          <cell r="G13">
            <v>73628.805059300823</v>
          </cell>
          <cell r="H13">
            <v>203127.1827917654</v>
          </cell>
          <cell r="I13">
            <v>200853.5988128004</v>
          </cell>
          <cell r="J13">
            <v>778412.3843461494</v>
          </cell>
          <cell r="K13">
            <v>285762.65779816866</v>
          </cell>
          <cell r="L13">
            <v>69947.364806335783</v>
          </cell>
          <cell r="M13">
            <v>192970.82365217712</v>
          </cell>
          <cell r="N13">
            <v>190810.91887216037</v>
          </cell>
          <cell r="O13">
            <v>739491.76512884186</v>
          </cell>
        </row>
        <row r="14">
          <cell r="F14">
            <v>1252031.5024901165</v>
          </cell>
          <cell r="G14">
            <v>298248.59100918734</v>
          </cell>
          <cell r="H14">
            <v>980064.04806119669</v>
          </cell>
          <cell r="I14">
            <v>999201.44650921726</v>
          </cell>
          <cell r="J14">
            <v>3529545.5880697179</v>
          </cell>
          <cell r="K14">
            <v>1126828.3522411049</v>
          </cell>
          <cell r="L14">
            <v>268423.73190826859</v>
          </cell>
          <cell r="M14">
            <v>882057.64325507707</v>
          </cell>
          <cell r="N14">
            <v>899281.30185829557</v>
          </cell>
          <cell r="O14">
            <v>3176591.0292627462</v>
          </cell>
        </row>
        <row r="15">
          <cell r="F15">
            <v>1026494.3821746415</v>
          </cell>
          <cell r="G15">
            <v>251259.48076930325</v>
          </cell>
          <cell r="H15">
            <v>476117.99556023692</v>
          </cell>
          <cell r="I15">
            <v>402864.52139730979</v>
          </cell>
          <cell r="J15">
            <v>2156736.3799014916</v>
          </cell>
          <cell r="K15">
            <v>1044815.3182022359</v>
          </cell>
          <cell r="L15">
            <v>258275.43043630186</v>
          </cell>
          <cell r="M15">
            <v>518838.40868920763</v>
          </cell>
          <cell r="N15">
            <v>443134.17328791827</v>
          </cell>
          <cell r="O15">
            <v>2265063.3306156634</v>
          </cell>
        </row>
        <row r="16">
          <cell r="F16">
            <v>47487.0989064116</v>
          </cell>
          <cell r="G16">
            <v>11623.62310175367</v>
          </cell>
          <cell r="H16">
            <v>24901.717814356463</v>
          </cell>
          <cell r="I16">
            <v>27731.59270321939</v>
          </cell>
          <cell r="J16">
            <v>111744.03252574112</v>
          </cell>
          <cell r="K16">
            <v>45647.27118359282</v>
          </cell>
          <cell r="L16">
            <v>11283.878028770469</v>
          </cell>
          <cell r="M16">
            <v>23447.379237503599</v>
          </cell>
          <cell r="N16">
            <v>24958.433432897451</v>
          </cell>
          <cell r="O16">
            <v>105336.96188276434</v>
          </cell>
        </row>
        <row r="17">
          <cell r="F17">
            <v>360570.64634752076</v>
          </cell>
          <cell r="G17">
            <v>88258.440528431966</v>
          </cell>
          <cell r="H17">
            <v>191946.2147086224</v>
          </cell>
          <cell r="I17">
            <v>168322.65943592196</v>
          </cell>
          <cell r="J17">
            <v>809097.96102049702</v>
          </cell>
          <cell r="K17">
            <v>384902.29899251729</v>
          </cell>
          <cell r="L17">
            <v>95146.773995681811</v>
          </cell>
          <cell r="M17">
            <v>217600.63155004382</v>
          </cell>
          <cell r="N17">
            <v>191959.09186643086</v>
          </cell>
          <cell r="O17">
            <v>889608.79640467372</v>
          </cell>
        </row>
        <row r="18">
          <cell r="F18">
            <v>264492.09739733901</v>
          </cell>
          <cell r="G18">
            <v>64740.877508604761</v>
          </cell>
          <cell r="H18">
            <v>138074.65721655791</v>
          </cell>
          <cell r="I18">
            <v>132881.02162435718</v>
          </cell>
          <cell r="J18">
            <v>600188.65374685894</v>
          </cell>
          <cell r="K18">
            <v>308259.96712870692</v>
          </cell>
          <cell r="L18">
            <v>76201.003478240091</v>
          </cell>
          <cell r="M18">
            <v>199737.84850592416</v>
          </cell>
          <cell r="N18">
            <v>188938.46518145569</v>
          </cell>
          <cell r="O18">
            <v>773137.28429432691</v>
          </cell>
        </row>
        <row r="19">
          <cell r="F19">
            <v>1309457.4133197488</v>
          </cell>
          <cell r="G19">
            <v>320521.56882068398</v>
          </cell>
          <cell r="H19">
            <v>637336.1452058322</v>
          </cell>
          <cell r="I19">
            <v>544051.4347692898</v>
          </cell>
          <cell r="J19">
            <v>2811366.5621155547</v>
          </cell>
          <cell r="K19">
            <v>1121457.6500660458</v>
          </cell>
          <cell r="L19">
            <v>272443.33349758136</v>
          </cell>
          <cell r="M19">
            <v>562296.85064059263</v>
          </cell>
          <cell r="N19">
            <v>480251.55015128746</v>
          </cell>
          <cell r="O19">
            <v>2436449.3843555073</v>
          </cell>
        </row>
        <row r="20">
          <cell r="F20">
            <v>53561.030161882874</v>
          </cell>
          <cell r="G20">
            <v>13110.36559151286</v>
          </cell>
          <cell r="H20">
            <v>19874.369559249393</v>
          </cell>
          <cell r="I20">
            <v>17705.54741394466</v>
          </cell>
          <cell r="J20">
            <v>104251.31272658978</v>
          </cell>
          <cell r="K20">
            <v>46774.364299237102</v>
          </cell>
          <cell r="L20">
            <v>11143.81075278593</v>
          </cell>
          <cell r="M20">
            <v>17681.620990024319</v>
          </cell>
          <cell r="N20">
            <v>15101.677841468781</v>
          </cell>
          <cell r="O20">
            <v>90701.473883516141</v>
          </cell>
        </row>
        <row r="21">
          <cell r="F21">
            <v>1047589.8867936124</v>
          </cell>
          <cell r="G21">
            <v>256405.85627919232</v>
          </cell>
          <cell r="H21">
            <v>487312.70952603198</v>
          </cell>
          <cell r="I21">
            <v>413265.33060960623</v>
          </cell>
          <cell r="J21">
            <v>2204573.7832084429</v>
          </cell>
          <cell r="K21">
            <v>1070738.4598620536</v>
          </cell>
          <cell r="L21">
            <v>264683.55869955412</v>
          </cell>
          <cell r="M21">
            <v>533537.58758452884</v>
          </cell>
          <cell r="N21">
            <v>455688.58016817557</v>
          </cell>
          <cell r="O21">
            <v>2324648.1863143123</v>
          </cell>
        </row>
        <row r="22">
          <cell r="F22">
            <v>505999.79220541351</v>
          </cell>
          <cell r="G22">
            <v>123855.76313585431</v>
          </cell>
          <cell r="H22">
            <v>234740.86140022069</v>
          </cell>
          <cell r="I22">
            <v>199183.25817617186</v>
          </cell>
          <cell r="J22">
            <v>1063779.6749176604</v>
          </cell>
          <cell r="K22">
            <v>570872.66307382158</v>
          </cell>
          <cell r="L22">
            <v>141118.12892770974</v>
          </cell>
          <cell r="M22">
            <v>309165.93905003899</v>
          </cell>
          <cell r="N22">
            <v>267913.08973885357</v>
          </cell>
          <cell r="O22">
            <v>1289069.8207904238</v>
          </cell>
        </row>
        <row r="23">
          <cell r="F23">
            <v>961463.32085875538</v>
          </cell>
          <cell r="G23">
            <v>230174.76909635469</v>
          </cell>
          <cell r="H23">
            <v>590557.53735182772</v>
          </cell>
          <cell r="I23">
            <v>588472.37477457931</v>
          </cell>
          <cell r="J23">
            <v>2370668.0020815171</v>
          </cell>
          <cell r="K23">
            <v>865316.98877287982</v>
          </cell>
          <cell r="L23">
            <v>212025.46123195873</v>
          </cell>
          <cell r="M23">
            <v>531501.78361664491</v>
          </cell>
          <cell r="N23">
            <v>529625.13729712134</v>
          </cell>
          <cell r="O23">
            <v>2138469.370918605</v>
          </cell>
        </row>
        <row r="24">
          <cell r="F24">
            <v>266148.62410337664</v>
          </cell>
          <cell r="G24">
            <v>65146.352733084525</v>
          </cell>
          <cell r="H24">
            <v>114016.48116373928</v>
          </cell>
          <cell r="I24">
            <v>90811.10500965282</v>
          </cell>
          <cell r="J24">
            <v>536122.56300985324</v>
          </cell>
          <cell r="K24">
            <v>254723.04413560443</v>
          </cell>
          <cell r="L24">
            <v>62966.825543262377</v>
          </cell>
          <cell r="M24">
            <v>113022.06108717882</v>
          </cell>
          <cell r="N24">
            <v>91767.419610039185</v>
          </cell>
          <cell r="O24">
            <v>522479.3503760848</v>
          </cell>
        </row>
        <row r="25">
          <cell r="F25">
            <v>900598.35251578293</v>
          </cell>
          <cell r="G25">
            <v>220443.36370883998</v>
          </cell>
          <cell r="H25">
            <v>458007.40151006228</v>
          </cell>
          <cell r="I25">
            <v>420376.38555506122</v>
          </cell>
          <cell r="J25">
            <v>1999425.5032897464</v>
          </cell>
          <cell r="K25">
            <v>927597.63417523238</v>
          </cell>
          <cell r="L25">
            <v>229299.54611550862</v>
          </cell>
          <cell r="M25">
            <v>519166.7329575186</v>
          </cell>
          <cell r="N25">
            <v>456127.29300686647</v>
          </cell>
          <cell r="O25">
            <v>2132191.2062551258</v>
          </cell>
        </row>
        <row r="26">
          <cell r="F26">
            <v>506509.90722876537</v>
          </cell>
          <cell r="G26">
            <v>82968.58606309013</v>
          </cell>
          <cell r="H26">
            <v>200813.90044242382</v>
          </cell>
          <cell r="I26">
            <v>177968.35338247329</v>
          </cell>
          <cell r="J26">
            <v>968260.74711675267</v>
          </cell>
          <cell r="K26">
            <v>441820.50133255293</v>
          </cell>
          <cell r="L26">
            <v>70523.298153626602</v>
          </cell>
          <cell r="M26">
            <v>176922.72568933974</v>
          </cell>
          <cell r="N26">
            <v>151273.10037510228</v>
          </cell>
          <cell r="O26">
            <v>840539.62555062154</v>
          </cell>
        </row>
        <row r="27">
          <cell r="F27">
            <v>315844.42528450518</v>
          </cell>
          <cell r="G27">
            <v>77310.609467477916</v>
          </cell>
          <cell r="H27">
            <v>130228.15274453559</v>
          </cell>
          <cell r="I27">
            <v>127750.2367458581</v>
          </cell>
          <cell r="J27">
            <v>651133.42424237682</v>
          </cell>
          <cell r="K27">
            <v>328547.64321030385</v>
          </cell>
          <cell r="L27">
            <v>81216.060379915871</v>
          </cell>
          <cell r="M27">
            <v>146326.48068293836</v>
          </cell>
          <cell r="N27">
            <v>118675.77113589406</v>
          </cell>
          <cell r="O27">
            <v>674765.95540905208</v>
          </cell>
        </row>
        <row r="28">
          <cell r="F28">
            <v>661139.5886862342</v>
          </cell>
          <cell r="G28">
            <v>161829.32725494955</v>
          </cell>
          <cell r="H28">
            <v>336920.00782213354</v>
          </cell>
          <cell r="I28">
            <v>325951.48741379974</v>
          </cell>
          <cell r="J28">
            <v>1485840.4111771169</v>
          </cell>
          <cell r="K28">
            <v>721903.14057015337</v>
          </cell>
          <cell r="L28">
            <v>178452.44141796252</v>
          </cell>
          <cell r="M28">
            <v>412754.94055167126</v>
          </cell>
          <cell r="N28">
            <v>365763.31962509576</v>
          </cell>
          <cell r="O28">
            <v>1678873.8421648829</v>
          </cell>
        </row>
        <row r="29">
          <cell r="F29">
            <v>199163.98271770444</v>
          </cell>
          <cell r="G29">
            <v>48750.231618007092</v>
          </cell>
          <cell r="H29">
            <v>114802.98906097448</v>
          </cell>
          <cell r="I29">
            <v>108629.63609304967</v>
          </cell>
          <cell r="J29">
            <v>471346.83948973566</v>
          </cell>
          <cell r="K29">
            <v>194987.10900645819</v>
          </cell>
          <cell r="L29">
            <v>48200.269110550398</v>
          </cell>
          <cell r="M29">
            <v>112792.7166158856</v>
          </cell>
          <cell r="N29">
            <v>100410.53741633739</v>
          </cell>
          <cell r="O29">
            <v>456390.63214923162</v>
          </cell>
        </row>
        <row r="30">
          <cell r="F30">
            <v>768754.42169935617</v>
          </cell>
          <cell r="G30">
            <v>188158.68523468499</v>
          </cell>
          <cell r="H30">
            <v>339616.43172600347</v>
          </cell>
          <cell r="I30">
            <v>310901.65605479293</v>
          </cell>
          <cell r="J30">
            <v>1607431.1947148375</v>
          </cell>
          <cell r="K30">
            <v>819960.24163120484</v>
          </cell>
          <cell r="L30">
            <v>202691.88310939551</v>
          </cell>
          <cell r="M30">
            <v>391339.00914065872</v>
          </cell>
          <cell r="N30">
            <v>334238.33969612245</v>
          </cell>
          <cell r="O30">
            <v>1748229.4735773816</v>
          </cell>
        </row>
        <row r="31">
          <cell r="F31">
            <v>109996.02421397326</v>
          </cell>
          <cell r="G31">
            <v>26924.203785840626</v>
          </cell>
          <cell r="H31">
            <v>55525.334119538791</v>
          </cell>
          <cell r="I31">
            <v>47639.304003148216</v>
          </cell>
          <cell r="J31">
            <v>240084.86612250091</v>
          </cell>
          <cell r="K31">
            <v>98996.421792575929</v>
          </cell>
          <cell r="L31">
            <v>24231.783407256564</v>
          </cell>
          <cell r="M31">
            <v>49972.800707584916</v>
          </cell>
          <cell r="N31">
            <v>42875.373602833395</v>
          </cell>
          <cell r="O31">
            <v>216076.37951025079</v>
          </cell>
        </row>
        <row r="32">
          <cell r="F32">
            <v>804528.29857435019</v>
          </cell>
          <cell r="G32">
            <v>196927.88004913833</v>
          </cell>
          <cell r="H32">
            <v>463836.18799510109</v>
          </cell>
          <cell r="I32">
            <v>456493.16870146588</v>
          </cell>
          <cell r="J32">
            <v>1921785.5353200554</v>
          </cell>
          <cell r="K32">
            <v>878569.08364470664</v>
          </cell>
          <cell r="L32">
            <v>217179.82526979217</v>
          </cell>
          <cell r="M32">
            <v>576046.62767874915</v>
          </cell>
          <cell r="N32">
            <v>548293.91546350904</v>
          </cell>
          <cell r="O32">
            <v>2220089.4520567572</v>
          </cell>
        </row>
        <row r="33">
          <cell r="F33">
            <v>507449.3476161891</v>
          </cell>
          <cell r="G33">
            <v>124210.57709897235</v>
          </cell>
          <cell r="H33">
            <v>201322.0996372184</v>
          </cell>
          <cell r="I33">
            <v>191549.83290731511</v>
          </cell>
          <cell r="J33">
            <v>1024531.857259695</v>
          </cell>
          <cell r="K33">
            <v>614829.29458394786</v>
          </cell>
          <cell r="L33">
            <v>151984.08554800719</v>
          </cell>
          <cell r="M33">
            <v>275023.76744724583</v>
          </cell>
          <cell r="N33">
            <v>234894.77220886986</v>
          </cell>
          <cell r="O33">
            <v>1276731.9197880707</v>
          </cell>
        </row>
        <row r="34">
          <cell r="F34">
            <v>982075.4366626445</v>
          </cell>
          <cell r="G34">
            <v>0</v>
          </cell>
          <cell r="H34">
            <v>768717.34058613691</v>
          </cell>
          <cell r="I34">
            <v>783689.25772693008</v>
          </cell>
          <cell r="J34">
            <v>2534482.0349757113</v>
          </cell>
          <cell r="K34">
            <v>834764.12116324785</v>
          </cell>
          <cell r="L34">
            <v>0</v>
          </cell>
          <cell r="M34">
            <v>653409.73949821631</v>
          </cell>
          <cell r="N34">
            <v>666135.86906789057</v>
          </cell>
          <cell r="O34">
            <v>2154309.7297293548</v>
          </cell>
        </row>
        <row r="35">
          <cell r="F35">
            <v>222526.75417771956</v>
          </cell>
          <cell r="G35">
            <v>54468.838488450354</v>
          </cell>
          <cell r="H35">
            <v>95066.156654940016</v>
          </cell>
          <cell r="I35">
            <v>80886.828892413338</v>
          </cell>
          <cell r="J35">
            <v>452948.57821352332</v>
          </cell>
          <cell r="K35">
            <v>225418.62312885353</v>
          </cell>
          <cell r="L35">
            <v>55722.854463064054</v>
          </cell>
          <cell r="M35">
            <v>103543.49795653003</v>
          </cell>
          <cell r="N35">
            <v>83216.631278688597</v>
          </cell>
          <cell r="O35">
            <v>467901.60682713625</v>
          </cell>
        </row>
        <row r="36">
          <cell r="F36">
            <v>1060177.091864073</v>
          </cell>
          <cell r="G36">
            <v>259504.14366705876</v>
          </cell>
          <cell r="H36">
            <v>510340.22379164951</v>
          </cell>
          <cell r="I36">
            <v>462374.57854638965</v>
          </cell>
          <cell r="J36">
            <v>2292396.0378691708</v>
          </cell>
          <cell r="K36">
            <v>955774.96206633886</v>
          </cell>
          <cell r="L36">
            <v>236264.90292339155</v>
          </cell>
          <cell r="M36">
            <v>468349.92465745151</v>
          </cell>
          <cell r="N36">
            <v>416137.12069175066</v>
          </cell>
          <cell r="O36">
            <v>2076526.9103389326</v>
          </cell>
        </row>
        <row r="37">
          <cell r="F37">
            <v>12120776</v>
          </cell>
          <cell r="G37">
            <v>2966655</v>
          </cell>
          <cell r="H37">
            <v>9661692</v>
          </cell>
          <cell r="I37">
            <v>10480320</v>
          </cell>
          <cell r="J37">
            <v>35229443</v>
          </cell>
          <cell r="K37">
            <v>14091995</v>
          </cell>
          <cell r="L37">
            <v>3483501</v>
          </cell>
          <cell r="M37">
            <v>12193748</v>
          </cell>
          <cell r="N37">
            <v>13423204</v>
          </cell>
          <cell r="O37">
            <v>43192448</v>
          </cell>
        </row>
        <row r="38">
          <cell r="F38">
            <v>145222.17456263085</v>
          </cell>
          <cell r="G38">
            <v>35546.661346060653</v>
          </cell>
          <cell r="H38">
            <v>88730.449810642938</v>
          </cell>
          <cell r="I38">
            <v>83585.606963677157</v>
          </cell>
          <cell r="J38">
            <v>353084.8926830116</v>
          </cell>
          <cell r="K38">
            <v>145395.01191811051</v>
          </cell>
          <cell r="L38">
            <v>35941.241128676316</v>
          </cell>
          <cell r="M38">
            <v>92877.480831664841</v>
          </cell>
          <cell r="N38">
            <v>87189.00027133894</v>
          </cell>
          <cell r="O38">
            <v>361402.7341497906</v>
          </cell>
        </row>
        <row r="39">
          <cell r="F39">
            <v>228048.50986451155</v>
          </cell>
          <cell r="G39">
            <v>55820.42257004961</v>
          </cell>
          <cell r="H39">
            <v>102478.19730842259</v>
          </cell>
          <cell r="I39">
            <v>103548.13641190597</v>
          </cell>
          <cell r="J39">
            <v>489895.26615488972</v>
          </cell>
          <cell r="K39">
            <v>231617.63526489696</v>
          </cell>
          <cell r="L39">
            <v>57255.232960798312</v>
          </cell>
          <cell r="M39">
            <v>108930.59789956066</v>
          </cell>
          <cell r="N39">
            <v>93193.322770715371</v>
          </cell>
          <cell r="O39">
            <v>490996.78889597126</v>
          </cell>
        </row>
        <row r="40">
          <cell r="F40">
            <v>437875.22596260946</v>
          </cell>
          <cell r="G40">
            <v>107180.61767082164</v>
          </cell>
          <cell r="H40">
            <v>226893.38599347198</v>
          </cell>
          <cell r="I40">
            <v>229262.30067359214</v>
          </cell>
          <cell r="J40">
            <v>1001211.5303004952</v>
          </cell>
          <cell r="K40">
            <v>427168.29082917748</v>
          </cell>
          <cell r="L40">
            <v>105594.80920750635</v>
          </cell>
          <cell r="M40">
            <v>210151.93448641829</v>
          </cell>
          <cell r="N40">
            <v>206336.07060623294</v>
          </cell>
          <cell r="O40">
            <v>949251.10512933508</v>
          </cell>
        </row>
        <row r="41">
          <cell r="F41">
            <v>815928.67015245871</v>
          </cell>
          <cell r="G41">
            <v>196385.16705637309</v>
          </cell>
          <cell r="H41">
            <v>357541.79434554966</v>
          </cell>
          <cell r="I41">
            <v>356279.37244384194</v>
          </cell>
          <cell r="J41">
            <v>1726135.0039982235</v>
          </cell>
          <cell r="K41">
            <v>884768.09578075015</v>
          </cell>
          <cell r="L41">
            <v>218712.2037675264</v>
          </cell>
          <cell r="M41">
            <v>428086.9563789622</v>
          </cell>
          <cell r="N41">
            <v>365624.3568967653</v>
          </cell>
          <cell r="O41">
            <v>1897191.6128240039</v>
          </cell>
        </row>
        <row r="42">
          <cell r="F42">
            <v>409162.09639129078</v>
          </cell>
          <cell r="G42">
            <v>100152.38044650551</v>
          </cell>
          <cell r="H42">
            <v>172281.62816266759</v>
          </cell>
          <cell r="I42">
            <v>174071.42805599832</v>
          </cell>
          <cell r="J42">
            <v>855667.53305646218</v>
          </cell>
          <cell r="K42">
            <v>406880.61474758078</v>
          </cell>
          <cell r="L42">
            <v>100579.75230583061</v>
          </cell>
          <cell r="M42">
            <v>178655.39672741512</v>
          </cell>
          <cell r="N42">
            <v>156664.28525039848</v>
          </cell>
          <cell r="O42">
            <v>842780.04903122492</v>
          </cell>
        </row>
        <row r="43">
          <cell r="F43">
            <v>470453.58451468241</v>
          </cell>
          <cell r="G43">
            <v>115154.9637522573</v>
          </cell>
          <cell r="H43">
            <v>254339.98998577593</v>
          </cell>
          <cell r="I43">
            <v>253442.57223408922</v>
          </cell>
          <cell r="J43">
            <v>1093391.1104868047</v>
          </cell>
          <cell r="K43">
            <v>567491.38372688857</v>
          </cell>
          <cell r="L43">
            <v>140282.28611076376</v>
          </cell>
          <cell r="M43">
            <v>375990.80291342485</v>
          </cell>
          <cell r="N43">
            <v>359809.69237621134</v>
          </cell>
          <cell r="O43">
            <v>1443574.1651272886</v>
          </cell>
        </row>
        <row r="44">
          <cell r="F44">
            <v>332409.69234488124</v>
          </cell>
          <cell r="G44">
            <v>81365.361712275699</v>
          </cell>
          <cell r="H44">
            <v>199003.46647780004</v>
          </cell>
          <cell r="I44">
            <v>198322.61654641925</v>
          </cell>
          <cell r="J44">
            <v>811101.13708137628</v>
          </cell>
          <cell r="K44">
            <v>333619.56223070307</v>
          </cell>
          <cell r="L44">
            <v>82469.824605334798</v>
          </cell>
          <cell r="M44">
            <v>206610.67328158874</v>
          </cell>
          <cell r="N44">
            <v>190652.99687586213</v>
          </cell>
          <cell r="O44">
            <v>813353.05699348869</v>
          </cell>
        </row>
        <row r="45">
          <cell r="F45">
            <v>62395.839260750145</v>
          </cell>
          <cell r="G45">
            <v>15272.900122071684</v>
          </cell>
          <cell r="H45">
            <v>36564.834010550301</v>
          </cell>
          <cell r="I45">
            <v>33678.95453599382</v>
          </cell>
          <cell r="J45">
            <v>147912.52792936596</v>
          </cell>
          <cell r="K45">
            <v>56156.25533467513</v>
          </cell>
          <cell r="L45">
            <v>13745.610109864516</v>
          </cell>
          <cell r="M45">
            <v>32908.350609495275</v>
          </cell>
          <cell r="N45">
            <v>30311.05908239444</v>
          </cell>
          <cell r="O45">
            <v>133121.27513642935</v>
          </cell>
        </row>
        <row r="46">
          <cell r="F46">
            <v>596901.78974222019</v>
          </cell>
          <cell r="G46">
            <v>146106.23922088047</v>
          </cell>
          <cell r="H46">
            <v>249348.01245448555</v>
          </cell>
          <cell r="I46">
            <v>251951.36805507241</v>
          </cell>
          <cell r="J46">
            <v>1244307.4094726585</v>
          </cell>
          <cell r="K46">
            <v>607503.18933226017</v>
          </cell>
          <cell r="L46">
            <v>150173.09277795762</v>
          </cell>
          <cell r="M46">
            <v>270869.65167248104</v>
          </cell>
          <cell r="N46">
            <v>231346.78765575372</v>
          </cell>
          <cell r="O46">
            <v>1259892.7214384526</v>
          </cell>
        </row>
        <row r="47">
          <cell r="F47">
            <v>171174.42629055347</v>
          </cell>
          <cell r="G47">
            <v>41899.106529577177</v>
          </cell>
          <cell r="H47">
            <v>97683.370035404892</v>
          </cell>
          <cell r="I47">
            <v>97339.856288143143</v>
          </cell>
          <cell r="J47">
            <v>408096.75914367865</v>
          </cell>
          <cell r="K47">
            <v>154056.98366149812</v>
          </cell>
          <cell r="L47">
            <v>37709.195876619458</v>
          </cell>
          <cell r="M47">
            <v>87915.033031864412</v>
          </cell>
          <cell r="N47">
            <v>87605.870659328837</v>
          </cell>
          <cell r="O47">
            <v>367287.08322931081</v>
          </cell>
        </row>
        <row r="48">
          <cell r="F48">
            <v>474870.98906411603</v>
          </cell>
          <cell r="G48">
            <v>116236.23101753672</v>
          </cell>
          <cell r="H48">
            <v>261786.07401195573</v>
          </cell>
          <cell r="I48">
            <v>257978.55786099072</v>
          </cell>
          <cell r="J48">
            <v>1110871.8519545991</v>
          </cell>
          <cell r="K48">
            <v>462671.72397197183</v>
          </cell>
          <cell r="L48">
            <v>114371.15878543897</v>
          </cell>
          <cell r="M48">
            <v>264841.17223119503</v>
          </cell>
          <cell r="N48">
            <v>234796.22011485981</v>
          </cell>
          <cell r="O48">
            <v>1076680.2751034657</v>
          </cell>
        </row>
        <row r="49">
          <cell r="F49">
            <v>642235.22071783268</v>
          </cell>
          <cell r="G49">
            <v>157202.69968498213</v>
          </cell>
          <cell r="H49">
            <v>272676.83722449496</v>
          </cell>
          <cell r="I49">
            <v>241878.79848468993</v>
          </cell>
          <cell r="J49">
            <v>1313993.5561119998</v>
          </cell>
          <cell r="K49">
            <v>677382.9625022047</v>
          </cell>
          <cell r="L49">
            <v>167447.17766150748</v>
          </cell>
          <cell r="M49">
            <v>310493.52521639084</v>
          </cell>
          <cell r="N49">
            <v>265189.10185470787</v>
          </cell>
          <cell r="O49">
            <v>1420512.7672348109</v>
          </cell>
        </row>
        <row r="50">
          <cell r="F50">
            <v>253153.5682072826</v>
          </cell>
          <cell r="G50">
            <v>42015.632199144326</v>
          </cell>
          <cell r="H50">
            <v>87436.770870844266</v>
          </cell>
          <cell r="I50">
            <v>88349.667688842324</v>
          </cell>
          <cell r="J50">
            <v>470955.6389661135</v>
          </cell>
          <cell r="K50">
            <v>215180.53297619021</v>
          </cell>
          <cell r="L50">
            <v>0</v>
          </cell>
          <cell r="M50">
            <v>79673.810244205946</v>
          </cell>
          <cell r="N50">
            <v>75097.217535515971</v>
          </cell>
          <cell r="O50">
            <v>369951.5607559121</v>
          </cell>
        </row>
        <row r="51">
          <cell r="F51">
            <v>693699.79400462541</v>
          </cell>
          <cell r="G51">
            <v>0</v>
          </cell>
          <cell r="H51">
            <v>543014.48539952061</v>
          </cell>
          <cell r="I51">
            <v>553588.25036107004</v>
          </cell>
          <cell r="J51">
            <v>1790302.5297652162</v>
          </cell>
          <cell r="K51">
            <v>589644.82490393159</v>
          </cell>
          <cell r="L51">
            <v>0</v>
          </cell>
          <cell r="M51">
            <v>0</v>
          </cell>
          <cell r="N51">
            <v>0</v>
          </cell>
          <cell r="O51">
            <v>589644.82490393159</v>
          </cell>
        </row>
        <row r="52">
          <cell r="F52">
            <v>290444.34912526171</v>
          </cell>
          <cell r="G52">
            <v>49050.688845557735</v>
          </cell>
          <cell r="H52">
            <v>102512.51152872885</v>
          </cell>
          <cell r="I52">
            <v>86740.375871872704</v>
          </cell>
          <cell r="J52">
            <v>528747.92537142104</v>
          </cell>
          <cell r="K52">
            <v>259231.41659818153</v>
          </cell>
          <cell r="L52">
            <v>41693.085518724074</v>
          </cell>
          <cell r="M52">
            <v>97994.525968809496</v>
          </cell>
          <cell r="N52">
            <v>83696.045868381218</v>
          </cell>
          <cell r="O52">
            <v>482615.0739540963</v>
          </cell>
        </row>
        <row r="53">
          <cell r="F53">
            <v>483705.79816298338</v>
          </cell>
          <cell r="G53">
            <v>118398.76554809554</v>
          </cell>
          <cell r="H53">
            <v>198125.4119726335</v>
          </cell>
          <cell r="I53">
            <v>200193.97027314</v>
          </cell>
          <cell r="J53">
            <v>1000423.9459568524</v>
          </cell>
          <cell r="K53">
            <v>536496.32304667134</v>
          </cell>
          <cell r="L53">
            <v>132620.39362209244</v>
          </cell>
          <cell r="M53">
            <v>240926.75321323995</v>
          </cell>
          <cell r="N53">
            <v>196958.6296793971</v>
          </cell>
          <cell r="O53">
            <v>1107002.0995614007</v>
          </cell>
        </row>
        <row r="54">
          <cell r="F54">
            <v>495971.68597566686</v>
          </cell>
          <cell r="G54">
            <v>119591.60309200632</v>
          </cell>
          <cell r="H54">
            <v>261140.40400825784</v>
          </cell>
          <cell r="I54">
            <v>263866.87985469564</v>
          </cell>
          <cell r="J54">
            <v>1140570.5729306266</v>
          </cell>
          <cell r="K54">
            <v>473379.1085705923</v>
          </cell>
          <cell r="L54">
            <v>117017.99437243446</v>
          </cell>
          <cell r="M54">
            <v>235026.36360743205</v>
          </cell>
          <cell r="N54">
            <v>237480.19186922608</v>
          </cell>
          <cell r="O54">
            <v>1062903.658419685</v>
          </cell>
        </row>
        <row r="55">
          <cell r="F55">
            <v>970724.64973804227</v>
          </cell>
          <cell r="G55">
            <v>237608.48154515069</v>
          </cell>
          <cell r="H55">
            <v>446592.05355148704</v>
          </cell>
          <cell r="I55">
            <v>382540.49081316718</v>
          </cell>
          <cell r="J55">
            <v>2037465.6756478474</v>
          </cell>
          <cell r="K55">
            <v>982825.19684180128</v>
          </cell>
          <cell r="L55">
            <v>242951.64545895919</v>
          </cell>
          <cell r="M55">
            <v>483688.19828735193</v>
          </cell>
          <cell r="N55">
            <v>413112.7655307817</v>
          </cell>
          <cell r="O55">
            <v>2122577.8061188944</v>
          </cell>
        </row>
        <row r="56">
          <cell r="F56">
            <v>338483.62360035261</v>
          </cell>
          <cell r="G56">
            <v>82852.104202034927</v>
          </cell>
          <cell r="H56">
            <v>174936.22694429616</v>
          </cell>
          <cell r="I56">
            <v>151573.15057204352</v>
          </cell>
          <cell r="J56">
            <v>747845.1053187272</v>
          </cell>
          <cell r="K56">
            <v>340945.66748239094</v>
          </cell>
          <cell r="L56">
            <v>84280.817375384358</v>
          </cell>
          <cell r="M56">
            <v>189367.80680422144</v>
          </cell>
          <cell r="N56">
            <v>165851.48406462907</v>
          </cell>
          <cell r="O56">
            <v>780445.77572662581</v>
          </cell>
        </row>
        <row r="57">
          <cell r="F57">
            <v>348974.95940525731</v>
          </cell>
          <cell r="G57">
            <v>85420.113957073467</v>
          </cell>
          <cell r="H57">
            <v>188270.24954533603</v>
          </cell>
          <cell r="I57">
            <v>171597.78561577757</v>
          </cell>
          <cell r="J57">
            <v>794263.10852344439</v>
          </cell>
          <cell r="K57">
            <v>315022.52582257276</v>
          </cell>
          <cell r="L57">
            <v>77872.689112132037</v>
          </cell>
          <cell r="M57">
            <v>169807.10882400852</v>
          </cell>
          <cell r="N57">
            <v>154438.00705419981</v>
          </cell>
          <cell r="O57">
            <v>717140.33081291313</v>
          </cell>
        </row>
        <row r="58">
          <cell r="F58">
            <v>1334608.3494976382</v>
          </cell>
          <cell r="G58">
            <v>326677.87252254214</v>
          </cell>
          <cell r="H58">
            <v>654345.54649754195</v>
          </cell>
          <cell r="I58">
            <v>618411.13927514176</v>
          </cell>
          <cell r="J58">
            <v>2934042.9077928644</v>
          </cell>
          <cell r="K58">
            <v>1234166.9616304727</v>
          </cell>
          <cell r="L58">
            <v>305082.62818527577</v>
          </cell>
          <cell r="M58">
            <v>626206.32409851183</v>
          </cell>
          <cell r="N58">
            <v>556570.02534762758</v>
          </cell>
          <cell r="O58">
            <v>2722025.9392618882</v>
          </cell>
        </row>
        <row r="59">
          <cell r="F59">
            <v>5321010.4369532792</v>
          </cell>
          <cell r="G59">
            <v>1302446.7963717144</v>
          </cell>
          <cell r="H59">
            <v>3642395.6098657148</v>
          </cell>
          <cell r="I59">
            <v>3570084.9539323999</v>
          </cell>
          <cell r="J59">
            <v>13835937.797123108</v>
          </cell>
          <cell r="K59">
            <v>4788909.3932579514</v>
          </cell>
          <cell r="L59">
            <v>1172202.1167345431</v>
          </cell>
          <cell r="M59">
            <v>3278156.0488791433</v>
          </cell>
          <cell r="N59">
            <v>3213076.45853916</v>
          </cell>
          <cell r="O59">
            <v>12452344.017410798</v>
          </cell>
        </row>
        <row r="60">
          <cell r="F60">
            <v>205645.17174391937</v>
          </cell>
          <cell r="G60">
            <v>49586.370457028235</v>
          </cell>
          <cell r="H60">
            <v>144620.5473668878</v>
          </cell>
          <cell r="I60">
            <v>146130.48004387773</v>
          </cell>
          <cell r="J60">
            <v>545982.56961171317</v>
          </cell>
          <cell r="K60">
            <v>223727.98345538715</v>
          </cell>
          <cell r="L60">
            <v>55304.933054591085</v>
          </cell>
          <cell r="M60">
            <v>167095.20618203189</v>
          </cell>
          <cell r="N60">
            <v>169592.66092536063</v>
          </cell>
          <cell r="O60">
            <v>615720.78361737076</v>
          </cell>
        </row>
        <row r="61">
          <cell r="F61">
            <v>614571.40793995513</v>
          </cell>
          <cell r="G61">
            <v>150431.30828199803</v>
          </cell>
          <cell r="H61">
            <v>340202.72736979742</v>
          </cell>
          <cell r="I61">
            <v>303137.47869140824</v>
          </cell>
          <cell r="J61">
            <v>1408342.9222831589</v>
          </cell>
          <cell r="K61">
            <v>578762.3148833313</v>
          </cell>
          <cell r="L61">
            <v>143068.42883391696</v>
          </cell>
          <cell r="M61">
            <v>328846.44066403835</v>
          </cell>
          <cell r="N61">
            <v>290681.80754386942</v>
          </cell>
          <cell r="O61">
            <v>1341358.991925156</v>
          </cell>
        </row>
        <row r="62">
          <cell r="F62">
            <v>583373.09595365683</v>
          </cell>
          <cell r="G62">
            <v>142794.76218230178</v>
          </cell>
          <cell r="H62">
            <v>299475.69774853013</v>
          </cell>
          <cell r="I62">
            <v>302602.41902173706</v>
          </cell>
          <cell r="J62">
            <v>1328245.9749062259</v>
          </cell>
          <cell r="K62">
            <v>560165.27847520076</v>
          </cell>
          <cell r="L62">
            <v>138471.29334071418</v>
          </cell>
          <cell r="M62">
            <v>292844.41284519894</v>
          </cell>
          <cell r="N62">
            <v>272342.17711956339</v>
          </cell>
          <cell r="O62">
            <v>1263823.1617806773</v>
          </cell>
        </row>
        <row r="63">
          <cell r="F63">
            <v>973485.52758143796</v>
          </cell>
          <cell r="G63">
            <v>238284.27358595032</v>
          </cell>
          <cell r="H63">
            <v>448053.73384894984</v>
          </cell>
          <cell r="I63">
            <v>431662.24643102865</v>
          </cell>
          <cell r="J63">
            <v>2091485.7814473668</v>
          </cell>
          <cell r="K63">
            <v>1057776.8890321446</v>
          </cell>
          <cell r="L63">
            <v>261479.49456792802</v>
          </cell>
          <cell r="M63">
            <v>538917.39652179577</v>
          </cell>
          <cell r="N63">
            <v>454420.93987172487</v>
          </cell>
          <cell r="O63">
            <v>2312594.7199935932</v>
          </cell>
        </row>
        <row r="64">
          <cell r="F64">
            <v>474870.98906411603</v>
          </cell>
          <cell r="G64">
            <v>116236.23101753672</v>
          </cell>
          <cell r="H64">
            <v>255340.45855382484</v>
          </cell>
          <cell r="I64">
            <v>231346.35361119505</v>
          </cell>
          <cell r="J64">
            <v>1077794.0322466725</v>
          </cell>
          <cell r="K64">
            <v>439002.76854344225</v>
          </cell>
          <cell r="L64">
            <v>108520.25906681725</v>
          </cell>
          <cell r="M64">
            <v>240606.07677858585</v>
          </cell>
          <cell r="N64">
            <v>209560.76150059179</v>
          </cell>
          <cell r="O64">
            <v>997689.86588943715</v>
          </cell>
        </row>
        <row r="65">
          <cell r="F65">
            <v>414131.67650940345</v>
          </cell>
          <cell r="G65">
            <v>101368.80611994481</v>
          </cell>
          <cell r="H65">
            <v>167203.8646481196</v>
          </cell>
          <cell r="I65">
            <v>168949.58186152991</v>
          </cell>
          <cell r="J65">
            <v>851653.9291389978</v>
          </cell>
          <cell r="K65">
            <v>479578.12070663582</v>
          </cell>
          <cell r="L65">
            <v>118550.37287016874</v>
          </cell>
          <cell r="M65">
            <v>219926.66476864991</v>
          </cell>
          <cell r="N65">
            <v>176837.19051300923</v>
          </cell>
          <cell r="O65">
            <v>994892.34885846358</v>
          </cell>
        </row>
        <row r="66">
          <cell r="F66">
            <v>508001.52318486833</v>
          </cell>
          <cell r="G66">
            <v>124345.73550713231</v>
          </cell>
          <cell r="H66">
            <v>240446.38944357052</v>
          </cell>
          <cell r="I66">
            <v>214858.9177348722</v>
          </cell>
          <cell r="J66">
            <v>1087652.5658704434</v>
          </cell>
          <cell r="K66">
            <v>528606.67123716127</v>
          </cell>
          <cell r="L66">
            <v>130670.09371588523</v>
          </cell>
          <cell r="M66">
            <v>275003.51346994902</v>
          </cell>
          <cell r="N66">
            <v>234128.41664279305</v>
          </cell>
          <cell r="O66">
            <v>1168408.6950657885</v>
          </cell>
        </row>
        <row r="67">
          <cell r="F67">
            <v>485609.50450229109</v>
          </cell>
          <cell r="G67">
            <v>117093.01309388275</v>
          </cell>
          <cell r="H67">
            <v>240371.30502875792</v>
          </cell>
          <cell r="I67">
            <v>242880.93795908341</v>
          </cell>
          <cell r="J67">
            <v>1085954.7605840152</v>
          </cell>
          <cell r="K67">
            <v>490849.05186307849</v>
          </cell>
          <cell r="L67">
            <v>121336.51559332196</v>
          </cell>
          <cell r="M67">
            <v>234141.91580515858</v>
          </cell>
          <cell r="N67">
            <v>218592.84416317509</v>
          </cell>
          <cell r="O67">
            <v>1064920.3274247341</v>
          </cell>
        </row>
        <row r="68">
          <cell r="F68">
            <v>106569.88475508652</v>
          </cell>
          <cell r="G68">
            <v>26085.572774865803</v>
          </cell>
          <cell r="H68">
            <v>61847.615561118648</v>
          </cell>
          <cell r="I68">
            <v>56657.040783688572</v>
          </cell>
          <cell r="J68">
            <v>251160.11387475953</v>
          </cell>
          <cell r="K68">
            <v>109891.57877531611</v>
          </cell>
          <cell r="L68">
            <v>27164.891550743727</v>
          </cell>
          <cell r="M68">
            <v>68338.799402762146</v>
          </cell>
          <cell r="N68">
            <v>63208.845884152252</v>
          </cell>
          <cell r="O68">
            <v>268604.11561297427</v>
          </cell>
        </row>
        <row r="69">
          <cell r="F69">
            <v>170070.0751531951</v>
          </cell>
          <cell r="G69">
            <v>41628.789713257349</v>
          </cell>
          <cell r="H69">
            <v>74834.945534823506</v>
          </cell>
          <cell r="I69">
            <v>74570.715518220313</v>
          </cell>
          <cell r="J69">
            <v>361104.52591949626</v>
          </cell>
          <cell r="K69">
            <v>175826.52604050579</v>
          </cell>
          <cell r="L69">
            <v>43463.826481189964</v>
          </cell>
          <cell r="M69">
            <v>83544.572716816125</v>
          </cell>
          <cell r="N69">
            <v>68066.245977482962</v>
          </cell>
          <cell r="O69">
            <v>370901.17121599487</v>
          </cell>
        </row>
        <row r="70">
          <cell r="F70">
            <v>237435.49453205802</v>
          </cell>
          <cell r="G70">
            <v>58118.115508768358</v>
          </cell>
          <cell r="H70">
            <v>141349.57628436177</v>
          </cell>
          <cell r="I70">
            <v>131324.93731529804</v>
          </cell>
          <cell r="J70">
            <v>568228.12364048616</v>
          </cell>
          <cell r="K70">
            <v>261485.60282947012</v>
          </cell>
          <cell r="L70">
            <v>64638.511177154294</v>
          </cell>
          <cell r="M70">
            <v>179672.80359012861</v>
          </cell>
          <cell r="N70">
            <v>175087.26994703466</v>
          </cell>
          <cell r="O70">
            <v>680884.18754378776</v>
          </cell>
        </row>
        <row r="71">
          <cell r="F71">
            <v>347604.08760687761</v>
          </cell>
          <cell r="G71">
            <v>83816.337209782214</v>
          </cell>
          <cell r="H71">
            <v>165939.95113858214</v>
          </cell>
          <cell r="I71">
            <v>167672.47227201847</v>
          </cell>
          <cell r="J71">
            <v>765032.8482272604</v>
          </cell>
          <cell r="K71">
            <v>312843.67884618987</v>
          </cell>
          <cell r="L71">
            <v>75434.703488803993</v>
          </cell>
          <cell r="M71">
            <v>149345.95602472394</v>
          </cell>
          <cell r="N71">
            <v>150905.22504481662</v>
          </cell>
          <cell r="O71">
            <v>688529.56340453436</v>
          </cell>
        </row>
        <row r="72">
          <cell r="F72">
            <v>188844.04448828797</v>
          </cell>
          <cell r="G72">
            <v>46224.175590694846</v>
          </cell>
          <cell r="H72">
            <v>103056.85101603936</v>
          </cell>
          <cell r="I72">
            <v>91255.377341661238</v>
          </cell>
          <cell r="J72">
            <v>429380.44843668345</v>
          </cell>
          <cell r="K72">
            <v>197804.84179556902</v>
          </cell>
          <cell r="L72">
            <v>48896.804791338698</v>
          </cell>
          <cell r="M72">
            <v>116840.64147471049</v>
          </cell>
          <cell r="N72">
            <v>104853.64208261961</v>
          </cell>
          <cell r="O72">
            <v>468395.93014423782</v>
          </cell>
        </row>
        <row r="73">
          <cell r="F73">
            <v>236331.14339469964</v>
          </cell>
          <cell r="G73">
            <v>57847.798692448494</v>
          </cell>
          <cell r="H73">
            <v>120608.25003481355</v>
          </cell>
          <cell r="I73">
            <v>117360.95298666954</v>
          </cell>
          <cell r="J73">
            <v>532148.14510863123</v>
          </cell>
          <cell r="K73">
            <v>234998.91461182982</v>
          </cell>
          <cell r="L73">
            <v>58091.075777744263</v>
          </cell>
          <cell r="M73">
            <v>128324.90223983646</v>
          </cell>
          <cell r="N73">
            <v>111594.23959757407</v>
          </cell>
          <cell r="O73">
            <v>533009.1322269846</v>
          </cell>
        </row>
        <row r="74">
          <cell r="F74">
            <v>889002.66557351931</v>
          </cell>
          <cell r="G74">
            <v>217605.03713748153</v>
          </cell>
          <cell r="H74">
            <v>403326.31674658635</v>
          </cell>
          <cell r="I74">
            <v>396723.0208349126</v>
          </cell>
          <cell r="J74">
            <v>1906657.0402924996</v>
          </cell>
          <cell r="K74">
            <v>914072.51678750094</v>
          </cell>
          <cell r="L74">
            <v>225956.17484772473</v>
          </cell>
          <cell r="M74">
            <v>444703.41947802133</v>
          </cell>
          <cell r="N74">
            <v>379816.29510922998</v>
          </cell>
          <cell r="O74">
            <v>1964548.4062224771</v>
          </cell>
        </row>
        <row r="75">
          <cell r="F75">
            <v>901872.86980967119</v>
          </cell>
          <cell r="G75">
            <v>220745.94991886124</v>
          </cell>
          <cell r="H75">
            <v>410122.95589834137</v>
          </cell>
          <cell r="I75">
            <v>403331.72424649628</v>
          </cell>
          <cell r="J75">
            <v>1936073.4998733699</v>
          </cell>
          <cell r="K75">
            <v>895475.48037937074</v>
          </cell>
          <cell r="L75">
            <v>221359.03935452196</v>
          </cell>
          <cell r="M75">
            <v>434158.35635746463</v>
          </cell>
          <cell r="N75">
            <v>370809.87278208893</v>
          </cell>
          <cell r="O75">
            <v>1921802.7488734461</v>
          </cell>
        </row>
        <row r="76">
          <cell r="F76">
            <v>417444.72992147878</v>
          </cell>
          <cell r="G76">
            <v>102179.75656890437</v>
          </cell>
          <cell r="H76">
            <v>258479.59726652963</v>
          </cell>
          <cell r="I76">
            <v>245173.00813767427</v>
          </cell>
          <cell r="J76">
            <v>1023277.091894587</v>
          </cell>
          <cell r="K76">
            <v>375700.25692933094</v>
          </cell>
          <cell r="L76">
            <v>91961.780912013928</v>
          </cell>
          <cell r="M76">
            <v>232631.63753987668</v>
          </cell>
          <cell r="N76">
            <v>220655.70732390686</v>
          </cell>
          <cell r="O76">
            <v>920949.3827051284</v>
          </cell>
        </row>
        <row r="77">
          <cell r="F77">
            <v>1179010.1285345517</v>
          </cell>
          <cell r="G77">
            <v>288591.42130886082</v>
          </cell>
          <cell r="H77">
            <v>617886.41891946539</v>
          </cell>
          <cell r="I77">
            <v>538438.7467648579</v>
          </cell>
          <cell r="J77">
            <v>2623926.7155277357</v>
          </cell>
          <cell r="K77">
            <v>1143999.5123789313</v>
          </cell>
          <cell r="L77">
            <v>282793.48640005011</v>
          </cell>
          <cell r="M77">
            <v>621726.7866106889</v>
          </cell>
          <cell r="N77">
            <v>539574.40682056325</v>
          </cell>
          <cell r="O77">
            <v>2588094.1922102333</v>
          </cell>
        </row>
        <row r="78">
          <cell r="F78">
            <v>6754763.7316527124</v>
          </cell>
          <cell r="G78">
            <v>1653392.8070203802</v>
          </cell>
          <cell r="H78">
            <v>4907445.4307018192</v>
          </cell>
          <cell r="I78">
            <v>5015110.8574437108</v>
          </cell>
          <cell r="J78">
            <v>18330712.826818623</v>
          </cell>
          <cell r="K78">
            <v>5741549.1719048051</v>
          </cell>
          <cell r="L78">
            <v>1405383.8859673231</v>
          </cell>
          <cell r="M78">
            <v>4195230.8693560092</v>
          </cell>
          <cell r="N78">
            <v>4262844.2288271543</v>
          </cell>
          <cell r="O78">
            <v>15605008.156055292</v>
          </cell>
        </row>
        <row r="79">
          <cell r="F79">
            <v>176144.00640866626</v>
          </cell>
          <cell r="G79">
            <v>43115.532203016533</v>
          </cell>
          <cell r="H79">
            <v>127571.13466114599</v>
          </cell>
          <cell r="I79">
            <v>130743.05121206342</v>
          </cell>
          <cell r="J79">
            <v>477573.72448489221</v>
          </cell>
          <cell r="K79">
            <v>167336.80608823293</v>
          </cell>
          <cell r="L79">
            <v>40959.755592865702</v>
          </cell>
          <cell r="M79">
            <v>121192.57792808868</v>
          </cell>
          <cell r="N79">
            <v>124205.89865146024</v>
          </cell>
          <cell r="O79">
            <v>453695.03826064756</v>
          </cell>
        </row>
        <row r="80">
          <cell r="F80">
            <v>222192.97985475173</v>
          </cell>
          <cell r="G80">
            <v>0</v>
          </cell>
          <cell r="H80">
            <v>173921.05554670037</v>
          </cell>
          <cell r="I80">
            <v>177308.42759518189</v>
          </cell>
          <cell r="J80">
            <v>573422.46299663396</v>
          </cell>
          <cell r="K80">
            <v>136823.26657090423</v>
          </cell>
          <cell r="L80">
            <v>0</v>
          </cell>
          <cell r="M80">
            <v>107098.10436367089</v>
          </cell>
          <cell r="N80">
            <v>109183.99973744548</v>
          </cell>
          <cell r="O80">
            <v>353105.3706720206</v>
          </cell>
        </row>
        <row r="81">
          <cell r="F81">
            <v>681077.92775006127</v>
          </cell>
          <cell r="G81">
            <v>164225.50624030505</v>
          </cell>
          <cell r="H81">
            <v>380211.93055338314</v>
          </cell>
          <cell r="I81">
            <v>384181.59066445683</v>
          </cell>
          <cell r="J81">
            <v>1609696.9552082063</v>
          </cell>
          <cell r="K81">
            <v>806435.12424347363</v>
          </cell>
          <cell r="L81">
            <v>199348.51184161162</v>
          </cell>
          <cell r="M81">
            <v>521031.48889986327</v>
          </cell>
          <cell r="N81">
            <v>492109.21474187926</v>
          </cell>
          <cell r="O81">
            <v>2018924.3397268276</v>
          </cell>
        </row>
        <row r="82">
          <cell r="F82">
            <v>905567.93263389589</v>
          </cell>
          <cell r="G82">
            <v>221659.7893822793</v>
          </cell>
          <cell r="H82">
            <v>412096.39853136346</v>
          </cell>
          <cell r="I82">
            <v>407101.66849032318</v>
          </cell>
          <cell r="J82">
            <v>1946425.7890378619</v>
          </cell>
          <cell r="K82">
            <v>1051577.8768961015</v>
          </cell>
          <cell r="L82">
            <v>259947.11607019382</v>
          </cell>
          <cell r="M82">
            <v>522672.97709668288</v>
          </cell>
          <cell r="N82">
            <v>446409.23595233326</v>
          </cell>
          <cell r="O82">
            <v>2280607.2060153112</v>
          </cell>
        </row>
        <row r="83">
          <cell r="F83">
            <v>403088.16513581946</v>
          </cell>
          <cell r="G83">
            <v>98665.637956746301</v>
          </cell>
          <cell r="H83">
            <v>153349.13836876239</v>
          </cell>
          <cell r="I83">
            <v>126630.7081316002</v>
          </cell>
          <cell r="J83">
            <v>781733.64959292836</v>
          </cell>
          <cell r="K83">
            <v>342624.94036544656</v>
          </cell>
          <cell r="L83">
            <v>83865.792263234354</v>
          </cell>
          <cell r="M83">
            <v>130346.76761344803</v>
          </cell>
          <cell r="N83">
            <v>107636.10191186017</v>
          </cell>
          <cell r="O83">
            <v>664473.60215398914</v>
          </cell>
        </row>
        <row r="84">
          <cell r="F84">
            <v>209826.71609809782</v>
          </cell>
          <cell r="G84">
            <v>51360.195100772042</v>
          </cell>
          <cell r="H84">
            <v>95954.278475946048</v>
          </cell>
          <cell r="I84">
            <v>80337.168726697986</v>
          </cell>
          <cell r="J84">
            <v>437478.35840151389</v>
          </cell>
          <cell r="K84">
            <v>188844.04448828805</v>
          </cell>
          <cell r="L84">
            <v>46224.175590694838</v>
          </cell>
          <cell r="M84">
            <v>86358.850628351443</v>
          </cell>
          <cell r="N84">
            <v>72303.451854028186</v>
          </cell>
          <cell r="O84">
            <v>393730.52256136248</v>
          </cell>
        </row>
        <row r="85">
          <cell r="F85">
            <v>253873.44609770604</v>
          </cell>
          <cell r="G85">
            <v>61215.454954027955</v>
          </cell>
          <cell r="H85">
            <v>130250.59520627274</v>
          </cell>
          <cell r="I85">
            <v>131610.49622642595</v>
          </cell>
          <cell r="J85">
            <v>576949.99248443265</v>
          </cell>
          <cell r="K85">
            <v>263739.78906075854</v>
          </cell>
          <cell r="L85">
            <v>65195.739721784943</v>
          </cell>
          <cell r="M85">
            <v>133265.72765549988</v>
          </cell>
          <cell r="N85">
            <v>118449.44660378336</v>
          </cell>
          <cell r="O85">
            <v>580650.70304182672</v>
          </cell>
        </row>
        <row r="86">
          <cell r="F86">
            <v>114852.51828527456</v>
          </cell>
          <cell r="G86">
            <v>28112.948897264694</v>
          </cell>
          <cell r="H86">
            <v>55562.770318905663</v>
          </cell>
          <cell r="I86">
            <v>54833.730108534692</v>
          </cell>
          <cell r="J86">
            <v>253361.96760997962</v>
          </cell>
          <cell r="K86">
            <v>121162.50993175876</v>
          </cell>
          <cell r="L86">
            <v>29951.034273896919</v>
          </cell>
          <cell r="M86">
            <v>64824.044652049328</v>
          </cell>
          <cell r="N86">
            <v>55880.074406857777</v>
          </cell>
          <cell r="O86">
            <v>271817.66326456278</v>
          </cell>
        </row>
        <row r="87">
          <cell r="F87">
            <v>386917.31777703</v>
          </cell>
          <cell r="G87">
            <v>94475.727303788561</v>
          </cell>
          <cell r="H87">
            <v>145057.89836638924</v>
          </cell>
          <cell r="I87">
            <v>146572.39727257332</v>
          </cell>
          <cell r="J87">
            <v>773023.34071978112</v>
          </cell>
          <cell r="K87">
            <v>410261.89409451338</v>
          </cell>
          <cell r="L87">
            <v>101415.59512277656</v>
          </cell>
          <cell r="M87">
            <v>159028.07312112238</v>
          </cell>
          <cell r="N87">
            <v>135824.12661031864</v>
          </cell>
          <cell r="O87">
            <v>806529.68894873094</v>
          </cell>
        </row>
        <row r="88">
          <cell r="F88">
            <v>513072.94277238648</v>
          </cell>
          <cell r="G88">
            <v>125587.08886907043</v>
          </cell>
          <cell r="H88">
            <v>204315.17248711304</v>
          </cell>
          <cell r="I88">
            <v>172889.45740602375</v>
          </cell>
          <cell r="J88">
            <v>1015864.6615345937</v>
          </cell>
          <cell r="K88">
            <v>465489.45676108263</v>
          </cell>
          <cell r="L88">
            <v>106749.02553870986</v>
          </cell>
          <cell r="M88">
            <v>190343.71511550283</v>
          </cell>
          <cell r="N88">
            <v>162570.47170304047</v>
          </cell>
          <cell r="O88">
            <v>925152.6691183357</v>
          </cell>
        </row>
        <row r="89">
          <cell r="F89">
            <v>575919.11813241034</v>
          </cell>
          <cell r="G89">
            <v>140970.21971080321</v>
          </cell>
          <cell r="H89">
            <v>273656.27739003068</v>
          </cell>
          <cell r="I89">
            <v>242972.46810044168</v>
          </cell>
          <cell r="J89">
            <v>1233518.083333686</v>
          </cell>
          <cell r="K89">
            <v>567491.38372688857</v>
          </cell>
          <cell r="L89">
            <v>140282.28611076376</v>
          </cell>
          <cell r="M89">
            <v>279293.58067212714</v>
          </cell>
          <cell r="N89">
            <v>231627.09663024251</v>
          </cell>
          <cell r="O89">
            <v>1218694.3471400219</v>
          </cell>
        </row>
        <row r="90">
          <cell r="F90">
            <v>2028140.8637587191</v>
          </cell>
          <cell r="G90">
            <v>496436.83317140973</v>
          </cell>
          <cell r="H90">
            <v>1146350.030504456</v>
          </cell>
          <cell r="I90">
            <v>1158318.6712117544</v>
          </cell>
          <cell r="J90">
            <v>4829246.3986463398</v>
          </cell>
          <cell r="K90">
            <v>2282363.5591796418</v>
          </cell>
          <cell r="L90">
            <v>564193.90143852355</v>
          </cell>
          <cell r="M90">
            <v>1411014.6581617598</v>
          </cell>
          <cell r="N90">
            <v>1286462.8093747594</v>
          </cell>
          <cell r="O90">
            <v>5544034.9281546846</v>
          </cell>
        </row>
        <row r="91">
          <cell r="F91">
            <v>167861.37287847826</v>
          </cell>
          <cell r="G91">
            <v>41088.15608061762</v>
          </cell>
          <cell r="H91">
            <v>79088.2516041169</v>
          </cell>
          <cell r="I91">
            <v>80041.759793351375</v>
          </cell>
          <cell r="J91">
            <v>368079.54035656422</v>
          </cell>
          <cell r="K91">
            <v>198368.38835339126</v>
          </cell>
          <cell r="L91">
            <v>49036.111927496364</v>
          </cell>
          <cell r="M91">
            <v>111050.25677679219</v>
          </cell>
          <cell r="N91">
            <v>97575.224693790515</v>
          </cell>
          <cell r="O91">
            <v>456029.98175147036</v>
          </cell>
        </row>
        <row r="92">
          <cell r="F92">
            <v>518492.85898977332</v>
          </cell>
          <cell r="G92">
            <v>126913.74526217089</v>
          </cell>
          <cell r="H92">
            <v>235571.19714997994</v>
          </cell>
          <cell r="I92">
            <v>238030.71382869946</v>
          </cell>
          <cell r="J92">
            <v>1119008.5152306235</v>
          </cell>
          <cell r="K92">
            <v>517335.74008071877</v>
          </cell>
          <cell r="L92">
            <v>127883.95099273202</v>
          </cell>
          <cell r="M92">
            <v>236814.4768404323</v>
          </cell>
          <cell r="N92">
            <v>214227.64244582952</v>
          </cell>
          <cell r="O92">
            <v>1096261.8103597125</v>
          </cell>
        </row>
        <row r="93">
          <cell r="F93">
            <v>488123.20271241694</v>
          </cell>
          <cell r="G93">
            <v>119480.03281337494</v>
          </cell>
          <cell r="H93">
            <v>191090.33755497835</v>
          </cell>
          <cell r="I93">
            <v>184671.43051773604</v>
          </cell>
          <cell r="J93">
            <v>983365.00359850621</v>
          </cell>
          <cell r="K93">
            <v>598486.44440710591</v>
          </cell>
          <cell r="L93">
            <v>147944.17859943502</v>
          </cell>
          <cell r="M93">
            <v>265756.89379584731</v>
          </cell>
          <cell r="N93">
            <v>226980.03743653384</v>
          </cell>
          <cell r="O93">
            <v>1239167.554238922</v>
          </cell>
        </row>
        <row r="94">
          <cell r="F94">
            <v>348371.97158048971</v>
          </cell>
          <cell r="G94">
            <v>68921.019903418302</v>
          </cell>
          <cell r="H94">
            <v>123320.7180288159</v>
          </cell>
          <cell r="I94">
            <v>104356.99106632578</v>
          </cell>
          <cell r="J94">
            <v>644970.70057904976</v>
          </cell>
          <cell r="K94">
            <v>296116.17584341625</v>
          </cell>
          <cell r="L94">
            <v>58582.866917905558</v>
          </cell>
          <cell r="M94">
            <v>106728.82067472511</v>
          </cell>
          <cell r="N94">
            <v>91155.9108262152</v>
          </cell>
          <cell r="O94">
            <v>552583.77426226216</v>
          </cell>
        </row>
        <row r="95">
          <cell r="F95">
            <v>1186073.1215229314</v>
          </cell>
          <cell r="G95">
            <v>278286.50266267941</v>
          </cell>
          <cell r="H95">
            <v>570412.58891846193</v>
          </cell>
          <cell r="I95">
            <v>576368.06774256995</v>
          </cell>
          <cell r="J95">
            <v>2611140.2808466428</v>
          </cell>
          <cell r="K95">
            <v>1165977.8281339947</v>
          </cell>
          <cell r="L95">
            <v>236543.5272632775</v>
          </cell>
          <cell r="M95">
            <v>587541.09265647072</v>
          </cell>
          <cell r="N95">
            <v>501812.37935868558</v>
          </cell>
          <cell r="O95">
            <v>2491874.8274124283</v>
          </cell>
        </row>
        <row r="96">
          <cell r="F96">
            <v>149639.57911206447</v>
          </cell>
          <cell r="G96">
            <v>36627.928611340052</v>
          </cell>
          <cell r="H96">
            <v>75897.483849641212</v>
          </cell>
          <cell r="I96">
            <v>75631.815352823949</v>
          </cell>
          <cell r="J96">
            <v>337796.80692586966</v>
          </cell>
          <cell r="K96">
            <v>154411.75684326462</v>
          </cell>
          <cell r="L96">
            <v>38170.155307198867</v>
          </cell>
          <cell r="M96">
            <v>80228.027872243634</v>
          </cell>
          <cell r="N96">
            <v>68263.39565248444</v>
          </cell>
          <cell r="O96">
            <v>341073.33567519154</v>
          </cell>
        </row>
        <row r="97">
          <cell r="F97">
            <v>811824.96030178899</v>
          </cell>
          <cell r="G97">
            <v>198713.91557823843</v>
          </cell>
          <cell r="H97">
            <v>362567.77444114158</v>
          </cell>
          <cell r="I97">
            <v>314956.89702841244</v>
          </cell>
          <cell r="J97">
            <v>1688063.5473495815</v>
          </cell>
          <cell r="K97">
            <v>730642.46427161014</v>
          </cell>
          <cell r="L97">
            <v>178842.5240204146</v>
          </cell>
          <cell r="M97">
            <v>326310.99699702743</v>
          </cell>
          <cell r="N97">
            <v>283461.20732557122</v>
          </cell>
          <cell r="O97">
            <v>1519257.1926146233</v>
          </cell>
        </row>
        <row r="98">
          <cell r="F98">
            <v>617768.29430369986</v>
          </cell>
          <cell r="G98">
            <v>148960.92467637797</v>
          </cell>
          <cell r="H98">
            <v>332101.26322905719</v>
          </cell>
          <cell r="I98">
            <v>335568.61664839584</v>
          </cell>
          <cell r="J98">
            <v>1434399.0988575309</v>
          </cell>
          <cell r="K98">
            <v>555991.46487332985</v>
          </cell>
          <cell r="L98">
            <v>134064.83220874018</v>
          </cell>
          <cell r="M98">
            <v>298891.13690615149</v>
          </cell>
          <cell r="N98">
            <v>302011.75498355628</v>
          </cell>
          <cell r="O98">
            <v>1290959.1889717777</v>
          </cell>
        </row>
        <row r="99">
          <cell r="F99">
            <v>248479.0059056422</v>
          </cell>
          <cell r="G99">
            <v>60821.283671966892</v>
          </cell>
          <cell r="H99">
            <v>117774.9192016762</v>
          </cell>
          <cell r="I99">
            <v>109226.86952954021</v>
          </cell>
          <cell r="J99">
            <v>536302.0783088255</v>
          </cell>
          <cell r="K99">
            <v>257540.77692471523</v>
          </cell>
          <cell r="L99">
            <v>63663.36122405067</v>
          </cell>
          <cell r="M99">
            <v>131261.35614259698</v>
          </cell>
          <cell r="N99">
            <v>110700.37492509605</v>
          </cell>
          <cell r="O99">
            <v>563165.86921645887</v>
          </cell>
        </row>
        <row r="100">
          <cell r="F100">
            <v>236331.14339469964</v>
          </cell>
          <cell r="G100">
            <v>57847.798692448494</v>
          </cell>
          <cell r="H100">
            <v>101996.53807868547</v>
          </cell>
          <cell r="I100">
            <v>101636.40489815875</v>
          </cell>
          <cell r="J100">
            <v>497811.88506399235</v>
          </cell>
          <cell r="K100">
            <v>227672.80936014216</v>
          </cell>
          <cell r="L100">
            <v>56280.08300769468</v>
          </cell>
          <cell r="M100">
            <v>101275.91527719068</v>
          </cell>
          <cell r="N100">
            <v>91472.764408342875</v>
          </cell>
          <cell r="O100">
            <v>476701.57205337042</v>
          </cell>
        </row>
        <row r="101">
          <cell r="F101">
            <v>363883.69975959585</v>
          </cell>
          <cell r="G101">
            <v>89069.390977391522</v>
          </cell>
          <cell r="H101">
            <v>263938.78678127535</v>
          </cell>
          <cell r="I101">
            <v>269079.3884527788</v>
          </cell>
          <cell r="J101">
            <v>985971.26597104152</v>
          </cell>
          <cell r="K101">
            <v>387720.03178162785</v>
          </cell>
          <cell r="L101">
            <v>95843.309676470162</v>
          </cell>
          <cell r="M101">
            <v>237544.90810314781</v>
          </cell>
          <cell r="N101">
            <v>242171.44960750092</v>
          </cell>
          <cell r="O101">
            <v>963279.69916874671</v>
          </cell>
        </row>
        <row r="102">
          <cell r="F102">
            <v>797631.57660454488</v>
          </cell>
          <cell r="G102">
            <v>195239.73950863932</v>
          </cell>
          <cell r="H102">
            <v>371943.70587008703</v>
          </cell>
          <cell r="I102">
            <v>307786.24261063104</v>
          </cell>
          <cell r="J102">
            <v>1672601.2645939023</v>
          </cell>
          <cell r="K102">
            <v>717868.41894409037</v>
          </cell>
          <cell r="L102">
            <v>175715.76555777539</v>
          </cell>
          <cell r="M102">
            <v>334749.33528307831</v>
          </cell>
          <cell r="N102">
            <v>279926.88384457503</v>
          </cell>
          <cell r="O102">
            <v>1508260.403629519</v>
          </cell>
        </row>
        <row r="103">
          <cell r="F103">
            <v>3621167.3793982249</v>
          </cell>
          <cell r="G103">
            <v>883052.36945586721</v>
          </cell>
          <cell r="H103">
            <v>2232628.2680188054</v>
          </cell>
          <cell r="I103">
            <v>2062402.7781287772</v>
          </cell>
          <cell r="J103">
            <v>8799250.7950016744</v>
          </cell>
          <cell r="K103">
            <v>3443269.4682932375</v>
          </cell>
          <cell r="L103">
            <v>843218.8786183506</v>
          </cell>
          <cell r="M103">
            <v>2243968.1288966411</v>
          </cell>
          <cell r="N103">
            <v>2082030.1149388831</v>
          </cell>
          <cell r="O103">
            <v>8612486.5907471124</v>
          </cell>
        </row>
        <row r="104">
          <cell r="F104">
            <v>76200.228477730212</v>
          </cell>
          <cell r="G104">
            <v>16625.718800645598</v>
          </cell>
          <cell r="H104">
            <v>26894.917473316695</v>
          </cell>
          <cell r="I104">
            <v>24409.413882642963</v>
          </cell>
          <cell r="J104">
            <v>144130.27863433547</v>
          </cell>
          <cell r="K104">
            <v>68189.133496478185</v>
          </cell>
          <cell r="L104">
            <v>14131.860980548758</v>
          </cell>
          <cell r="M104">
            <v>25776.820961360761</v>
          </cell>
          <cell r="N104">
            <v>22015.699021900276</v>
          </cell>
          <cell r="O104">
            <v>130113.51446028799</v>
          </cell>
        </row>
        <row r="105">
          <cell r="F105">
            <v>408835.15994955238</v>
          </cell>
          <cell r="G105">
            <v>99206.271589386015</v>
          </cell>
          <cell r="H105">
            <v>204331.79615014998</v>
          </cell>
          <cell r="I105">
            <v>206465.15314244825</v>
          </cell>
          <cell r="J105">
            <v>918838.38083153672</v>
          </cell>
          <cell r="K105">
            <v>414206.71999926848</v>
          </cell>
          <cell r="L105">
            <v>102390.7450758802</v>
          </cell>
          <cell r="M105">
            <v>204225.58238371814</v>
          </cell>
          <cell r="N105">
            <v>185818.63782820344</v>
          </cell>
          <cell r="O105">
            <v>906641.68528707023</v>
          </cell>
        </row>
        <row r="106">
          <cell r="F106">
            <v>766056.08376666286</v>
          </cell>
          <cell r="G106">
            <v>142343.17344659698</v>
          </cell>
          <cell r="H106">
            <v>338502.69641438511</v>
          </cell>
          <cell r="I106">
            <v>290151.49226825498</v>
          </cell>
          <cell r="J106">
            <v>1537053.4458959</v>
          </cell>
          <cell r="K106">
            <v>923089.26171265508</v>
          </cell>
          <cell r="L106">
            <v>120991.69742960743</v>
          </cell>
          <cell r="M106">
            <v>449816.17735465494</v>
          </cell>
          <cell r="N106">
            <v>384183.04532844992</v>
          </cell>
          <cell r="O106">
            <v>1878080.1818253673</v>
          </cell>
        </row>
        <row r="107">
          <cell r="F107">
            <v>218100.85461953701</v>
          </cell>
          <cell r="G107">
            <v>53385.49186304539</v>
          </cell>
          <cell r="H107">
            <v>192993.99088381577</v>
          </cell>
          <cell r="I107">
            <v>215371.56263251582</v>
          </cell>
          <cell r="J107">
            <v>679851.89999891398</v>
          </cell>
          <cell r="K107">
            <v>207195.81188856016</v>
          </cell>
          <cell r="L107">
            <v>50716.217269893117</v>
          </cell>
          <cell r="M107">
            <v>183344.29133962496</v>
          </cell>
          <cell r="N107">
            <v>204602.98450089002</v>
          </cell>
          <cell r="O107">
            <v>645859.30499896826</v>
          </cell>
        </row>
        <row r="108">
          <cell r="F108">
            <v>462170.95098449447</v>
          </cell>
          <cell r="G108">
            <v>113127.58762985843</v>
          </cell>
          <cell r="H108">
            <v>178342.06871634375</v>
          </cell>
          <cell r="I108">
            <v>175089.09497537711</v>
          </cell>
          <cell r="J108">
            <v>928729.70230607374</v>
          </cell>
          <cell r="K108">
            <v>485213.58628485719</v>
          </cell>
          <cell r="L108">
            <v>119943.44423174535</v>
          </cell>
          <cell r="M108">
            <v>203765.41819745264</v>
          </cell>
          <cell r="N108">
            <v>172122.737807584</v>
          </cell>
          <cell r="O108">
            <v>981045.18652163923</v>
          </cell>
        </row>
        <row r="109">
          <cell r="F109">
            <v>441740.45494336385</v>
          </cell>
          <cell r="G109">
            <v>108126.72652794112</v>
          </cell>
          <cell r="H109">
            <v>209028.72617704124</v>
          </cell>
          <cell r="I109">
            <v>174184.31348640428</v>
          </cell>
          <cell r="J109">
            <v>933080.22113475041</v>
          </cell>
          <cell r="K109">
            <v>397566.40944902744</v>
          </cell>
          <cell r="L109">
            <v>97314.053875147016</v>
          </cell>
          <cell r="M109">
            <v>188125.85355933712</v>
          </cell>
          <cell r="N109">
            <v>156765.88213776387</v>
          </cell>
          <cell r="O109">
            <v>839772.1990212755</v>
          </cell>
        </row>
        <row r="110">
          <cell r="F110">
            <v>127552.55636489627</v>
          </cell>
          <cell r="G110">
            <v>31221.59228494301</v>
          </cell>
          <cell r="H110">
            <v>101303.62396644453</v>
          </cell>
          <cell r="I110">
            <v>108300.24048349657</v>
          </cell>
          <cell r="J110">
            <v>368378.01309978036</v>
          </cell>
          <cell r="K110">
            <v>121174.92854665146</v>
          </cell>
          <cell r="L110">
            <v>29660.512670695858</v>
          </cell>
          <cell r="M110">
            <v>96238.442768122302</v>
          </cell>
          <cell r="N110">
            <v>102885.22845932173</v>
          </cell>
          <cell r="O110">
            <v>349959.11244479136</v>
          </cell>
        </row>
        <row r="111">
          <cell r="F111">
            <v>415236.02764676209</v>
          </cell>
          <cell r="G111">
            <v>101639.12293626466</v>
          </cell>
          <cell r="H111">
            <v>175005.1323878651</v>
          </cell>
          <cell r="I111">
            <v>176832.29991588602</v>
          </cell>
          <cell r="J111">
            <v>868712.58288677782</v>
          </cell>
          <cell r="K111">
            <v>402935.7888428258</v>
          </cell>
          <cell r="L111">
            <v>99604.602352727001</v>
          </cell>
          <cell r="M111">
            <v>178833.74676467845</v>
          </cell>
          <cell r="N111">
            <v>159149.06992429742</v>
          </cell>
          <cell r="O111">
            <v>840523.20788452856</v>
          </cell>
        </row>
        <row r="112">
          <cell r="F112">
            <v>244061.60135620847</v>
          </cell>
          <cell r="G112">
            <v>59740.016406687471</v>
          </cell>
          <cell r="H112">
            <v>156884.31448579708</v>
          </cell>
          <cell r="I112">
            <v>151601.07734514977</v>
          </cell>
          <cell r="J112">
            <v>612287.00959384278</v>
          </cell>
          <cell r="K112">
            <v>253032.40446213807</v>
          </cell>
          <cell r="L112">
            <v>62548.904134789409</v>
          </cell>
          <cell r="M112">
            <v>177960.02970145628</v>
          </cell>
          <cell r="N112">
            <v>175352.1861270006</v>
          </cell>
          <cell r="O112">
            <v>668893.52442538436</v>
          </cell>
        </row>
        <row r="113">
          <cell r="F113">
            <v>201120.52223324758</v>
          </cell>
          <cell r="G113">
            <v>49197.660570213215</v>
          </cell>
          <cell r="H113">
            <v>122879.08696597477</v>
          </cell>
          <cell r="I113">
            <v>124162.02464050811</v>
          </cell>
          <cell r="J113">
            <v>497359.29440994369</v>
          </cell>
          <cell r="K113">
            <v>181008.47000992284</v>
          </cell>
          <cell r="L113">
            <v>44438.976434293574</v>
          </cell>
          <cell r="M113">
            <v>110591.1782693773</v>
          </cell>
          <cell r="N113">
            <v>111745.82217645731</v>
          </cell>
          <cell r="O113">
            <v>447784.44689005107</v>
          </cell>
        </row>
        <row r="114">
          <cell r="F114">
            <v>91832.541976236578</v>
          </cell>
          <cell r="G114">
            <v>22478.249482274128</v>
          </cell>
          <cell r="H114">
            <v>43571.834930019126</v>
          </cell>
          <cell r="I114">
            <v>39424.085753734522</v>
          </cell>
          <cell r="J114">
            <v>197306.71214226435</v>
          </cell>
          <cell r="K114">
            <v>87349.716462430704</v>
          </cell>
          <cell r="L114">
            <v>21592.606104437313</v>
          </cell>
          <cell r="M114">
            <v>42383.862738874166</v>
          </cell>
          <cell r="N114">
            <v>35481.677178361067</v>
          </cell>
          <cell r="O114">
            <v>186807.86248410324</v>
          </cell>
        </row>
        <row r="115">
          <cell r="F115">
            <v>297070.45594941213</v>
          </cell>
          <cell r="G115">
            <v>72715.223590040419</v>
          </cell>
          <cell r="H115">
            <v>127263.11477206158</v>
          </cell>
          <cell r="I115">
            <v>125217.98110621351</v>
          </cell>
          <cell r="J115">
            <v>622266.77541772765</v>
          </cell>
          <cell r="K115">
            <v>313331.88614910643</v>
          </cell>
          <cell r="L115">
            <v>77454.767703659061</v>
          </cell>
          <cell r="M115">
            <v>148337.20053687147</v>
          </cell>
          <cell r="N115">
            <v>120624.97926499836</v>
          </cell>
          <cell r="O115">
            <v>659748.83365463535</v>
          </cell>
        </row>
        <row r="116">
          <cell r="F116">
            <v>1437737.2910264677</v>
          </cell>
          <cell r="G116">
            <v>351921.19070410536</v>
          </cell>
          <cell r="H116">
            <v>727169.98733511497</v>
          </cell>
          <cell r="I116">
            <v>629388.90937976609</v>
          </cell>
          <cell r="J116">
            <v>3146217.3784454539</v>
          </cell>
          <cell r="K116">
            <v>1293963.561923821</v>
          </cell>
          <cell r="L116">
            <v>316729.07163369481</v>
          </cell>
          <cell r="M116">
            <v>654452.98860160355</v>
          </cell>
          <cell r="N116">
            <v>566450.01844178955</v>
          </cell>
          <cell r="O116">
            <v>2831595.6406009085</v>
          </cell>
        </row>
        <row r="117">
          <cell r="F117">
            <v>565631.46126631612</v>
          </cell>
          <cell r="G117">
            <v>138452.06533276217</v>
          </cell>
          <cell r="H117">
            <v>262886.13596587622</v>
          </cell>
          <cell r="I117">
            <v>261955.6521531691</v>
          </cell>
          <cell r="J117">
            <v>1228925.3147181235</v>
          </cell>
          <cell r="K117">
            <v>639625.34312812181</v>
          </cell>
          <cell r="L117">
            <v>158113.59953894428</v>
          </cell>
          <cell r="M117">
            <v>319040.45864928572</v>
          </cell>
          <cell r="N117">
            <v>266323.1832762243</v>
          </cell>
          <cell r="O117">
            <v>1383102.5845925761</v>
          </cell>
        </row>
        <row r="118">
          <cell r="F118">
            <v>31240.746035916764</v>
          </cell>
          <cell r="G118">
            <v>7462.5186259682905</v>
          </cell>
          <cell r="H118">
            <v>21510.128148989283</v>
          </cell>
          <cell r="I118">
            <v>21434.17938631797</v>
          </cell>
          <cell r="J118">
            <v>81647.572197192319</v>
          </cell>
          <cell r="K118">
            <v>29867.967564573089</v>
          </cell>
          <cell r="L118">
            <v>7383.2782163559859</v>
          </cell>
          <cell r="M118">
            <v>20434.621741539817</v>
          </cell>
          <cell r="N118">
            <v>20362.47041700207</v>
          </cell>
          <cell r="O118">
            <v>78048.337939470963</v>
          </cell>
        </row>
        <row r="119">
          <cell r="F119">
            <v>836333.06912075041</v>
          </cell>
          <cell r="G119">
            <v>204712.87164017445</v>
          </cell>
          <cell r="H119">
            <v>375413.63819810242</v>
          </cell>
          <cell r="I119">
            <v>357661.824375225</v>
          </cell>
          <cell r="J119">
            <v>1774121.4033342523</v>
          </cell>
          <cell r="K119">
            <v>916326.70301878988</v>
          </cell>
          <cell r="L119">
            <v>226513.40339235539</v>
          </cell>
          <cell r="M119">
            <v>445981.6089471798</v>
          </cell>
          <cell r="N119">
            <v>380907.98266403499</v>
          </cell>
          <cell r="O119">
            <v>1969729.69802236</v>
          </cell>
        </row>
        <row r="120">
          <cell r="F120">
            <v>1024590.4893437019</v>
          </cell>
          <cell r="G120">
            <v>185450.46068613644</v>
          </cell>
          <cell r="H120">
            <v>475126.27799547336</v>
          </cell>
          <cell r="I120">
            <v>402025.38524657564</v>
          </cell>
          <cell r="J120">
            <v>2087192.6132718872</v>
          </cell>
          <cell r="K120">
            <v>960846.88108673808</v>
          </cell>
          <cell r="L120">
            <v>157632.89158321597</v>
          </cell>
          <cell r="M120">
            <v>471225.85096305772</v>
          </cell>
          <cell r="N120">
            <v>402468.81187143311</v>
          </cell>
          <cell r="O120">
            <v>1992174.4355044449</v>
          </cell>
        </row>
        <row r="121">
          <cell r="F121">
            <v>83378.510870559912</v>
          </cell>
          <cell r="G121">
            <v>20408.919632148889</v>
          </cell>
          <cell r="H121">
            <v>53559.179521864084</v>
          </cell>
          <cell r="I121">
            <v>53370.070773361935</v>
          </cell>
          <cell r="J121">
            <v>210716.68079793482</v>
          </cell>
          <cell r="K121">
            <v>103129.02008145049</v>
          </cell>
          <cell r="L121">
            <v>25493.205916851806</v>
          </cell>
          <cell r="M121">
            <v>82713.430014495854</v>
          </cell>
          <cell r="N121">
            <v>86942.433539689868</v>
          </cell>
          <cell r="O121">
            <v>298278.089552488</v>
          </cell>
        </row>
        <row r="122">
          <cell r="F122">
            <v>2705376.0607109293</v>
          </cell>
          <cell r="G122">
            <v>0</v>
          </cell>
          <cell r="H122">
            <v>1622347.5477801878</v>
          </cell>
          <cell r="I122">
            <v>1484933.6883149957</v>
          </cell>
          <cell r="J122">
            <v>5812657.2968061129</v>
          </cell>
          <cell r="K122">
            <v>2884794.8294915021</v>
          </cell>
          <cell r="L122">
            <v>0</v>
          </cell>
          <cell r="M122">
            <v>1866476.1723385309</v>
          </cell>
          <cell r="N122">
            <v>1724093.0579072025</v>
          </cell>
          <cell r="O122">
            <v>6475364.0597372353</v>
          </cell>
        </row>
        <row r="123">
          <cell r="F123">
            <v>503031.94306675548</v>
          </cell>
          <cell r="G123">
            <v>123129.30983369298</v>
          </cell>
          <cell r="H123">
            <v>271913.88243116753</v>
          </cell>
          <cell r="I123">
            <v>270953.79875427089</v>
          </cell>
          <cell r="J123">
            <v>1169028.9340858869</v>
          </cell>
          <cell r="K123">
            <v>458726.89806721691</v>
          </cell>
          <cell r="L123">
            <v>113396.00883233536</v>
          </cell>
          <cell r="M123">
            <v>244722.49418805077</v>
          </cell>
          <cell r="N123">
            <v>243858.4188788438</v>
          </cell>
          <cell r="O123">
            <v>1060703.8199664468</v>
          </cell>
        </row>
        <row r="124">
          <cell r="F124">
            <v>327440.11222676846</v>
          </cell>
          <cell r="G124">
            <v>80148.936038836357</v>
          </cell>
          <cell r="H124">
            <v>157589.17083110733</v>
          </cell>
          <cell r="I124">
            <v>150157.8119280017</v>
          </cell>
          <cell r="J124">
            <v>715336.03102471388</v>
          </cell>
          <cell r="K124">
            <v>310514.15335999569</v>
          </cell>
          <cell r="L124">
            <v>76758.232022870769</v>
          </cell>
          <cell r="M124">
            <v>152719.89386924799</v>
          </cell>
          <cell r="N124">
            <v>135142.03073520152</v>
          </cell>
          <cell r="O124">
            <v>675134.30998731602</v>
          </cell>
        </row>
        <row r="125">
          <cell r="F125">
            <v>1597182.4107307298</v>
          </cell>
          <cell r="G125">
            <v>389796.84913322772</v>
          </cell>
          <cell r="H125">
            <v>863227.86427165533</v>
          </cell>
          <cell r="I125">
            <v>872240.52522255993</v>
          </cell>
          <cell r="J125">
            <v>3722447.6493581729</v>
          </cell>
          <cell r="K125">
            <v>1736286.9446499948</v>
          </cell>
          <cell r="L125">
            <v>429205.28650175087</v>
          </cell>
          <cell r="M125">
            <v>998159.45962360187</v>
          </cell>
          <cell r="N125">
            <v>889770.84414750244</v>
          </cell>
          <cell r="O125">
            <v>4053422.5349228499</v>
          </cell>
        </row>
        <row r="126">
          <cell r="F126">
            <v>20351844</v>
          </cell>
          <cell r="G126">
            <v>4981259</v>
          </cell>
          <cell r="H126">
            <v>17553579</v>
          </cell>
          <cell r="I126">
            <v>19975171</v>
          </cell>
          <cell r="J126">
            <v>62861853</v>
          </cell>
          <cell r="K126">
            <v>23488149</v>
          </cell>
          <cell r="L126">
            <v>5806214</v>
          </cell>
          <cell r="M126">
            <v>22128329</v>
          </cell>
          <cell r="N126">
            <v>25674152</v>
          </cell>
          <cell r="O126">
            <v>77096844</v>
          </cell>
        </row>
        <row r="127">
          <cell r="F127">
            <v>320814.00540261791</v>
          </cell>
          <cell r="G127">
            <v>78527.035140917258</v>
          </cell>
          <cell r="H127">
            <v>133611.38953331005</v>
          </cell>
          <cell r="I127">
            <v>133139.62945621702</v>
          </cell>
          <cell r="J127">
            <v>666092.05953306227</v>
          </cell>
          <cell r="K127">
            <v>333056.0156728811</v>
          </cell>
          <cell r="L127">
            <v>82330.517469177139</v>
          </cell>
          <cell r="M127">
            <v>138356.11721642307</v>
          </cell>
          <cell r="N127">
            <v>119825.66651059533</v>
          </cell>
          <cell r="O127">
            <v>673568.31686907669</v>
          </cell>
        </row>
        <row r="128">
          <cell r="F128">
            <v>53561.030161882874</v>
          </cell>
          <cell r="G128">
            <v>13110.36559151286</v>
          </cell>
          <cell r="H128">
            <v>24618.70608555734</v>
          </cell>
          <cell r="I128">
            <v>22014.55172395616</v>
          </cell>
          <cell r="J128">
            <v>113304.65356290923</v>
          </cell>
          <cell r="K128">
            <v>56918.202340035539</v>
          </cell>
          <cell r="L128">
            <v>14070.02075192367</v>
          </cell>
          <cell r="M128">
            <v>28799.712426973063</v>
          </cell>
          <cell r="N128">
            <v>24205.760717783407</v>
          </cell>
          <cell r="O128">
            <v>123993.69623671568</v>
          </cell>
        </row>
        <row r="129">
          <cell r="F129">
            <v>146438</v>
          </cell>
          <cell r="G129">
            <v>35843</v>
          </cell>
          <cell r="H129">
            <v>122657</v>
          </cell>
          <cell r="I129">
            <v>137213</v>
          </cell>
          <cell r="J129">
            <v>442151</v>
          </cell>
          <cell r="K129">
            <v>257625</v>
          </cell>
          <cell r="L129">
            <v>63684</v>
          </cell>
          <cell r="M129">
            <v>234009</v>
          </cell>
          <cell r="N129">
            <v>265683</v>
          </cell>
          <cell r="O129">
            <v>821001</v>
          </cell>
        </row>
        <row r="130">
          <cell r="F130">
            <v>246270.30363092534</v>
          </cell>
          <cell r="G130">
            <v>60280.650039327193</v>
          </cell>
          <cell r="H130">
            <v>104858.26479277381</v>
          </cell>
          <cell r="I130">
            <v>101730.17371195205</v>
          </cell>
          <cell r="J130">
            <v>513139.39217497839</v>
          </cell>
          <cell r="K130">
            <v>251341.76478867166</v>
          </cell>
          <cell r="L130">
            <v>62130.982726316419</v>
          </cell>
          <cell r="M130">
            <v>114195.53488407635</v>
          </cell>
          <cell r="N130">
            <v>92071.691126355916</v>
          </cell>
          <cell r="O130">
            <v>519739.9735254203</v>
          </cell>
        </row>
        <row r="131">
          <cell r="F131">
            <v>1284590.2876167982</v>
          </cell>
          <cell r="G131">
            <v>314434.73463936918</v>
          </cell>
          <cell r="H131">
            <v>619004.66768547974</v>
          </cell>
          <cell r="I131">
            <v>607243.61513040273</v>
          </cell>
          <cell r="J131">
            <v>2825273.3050720496</v>
          </cell>
          <cell r="K131">
            <v>1351948.1922152985</v>
          </cell>
          <cell r="L131">
            <v>334197.81964222662</v>
          </cell>
          <cell r="M131">
            <v>707584.38696826226</v>
          </cell>
          <cell r="N131">
            <v>610571.75200613099</v>
          </cell>
          <cell r="O131">
            <v>3004302.1508319182</v>
          </cell>
        </row>
        <row r="132">
          <cell r="F132">
            <v>1927644.9102591041</v>
          </cell>
          <cell r="G132">
            <v>335763.67157983728</v>
          </cell>
          <cell r="H132">
            <v>1072970.7836909057</v>
          </cell>
          <cell r="I132">
            <v>1006795.731492674</v>
          </cell>
          <cell r="J132">
            <v>4343175.0970225204</v>
          </cell>
          <cell r="K132">
            <v>1925638.5880782313</v>
          </cell>
          <cell r="L132">
            <v>285399.12084286165</v>
          </cell>
          <cell r="M132">
            <v>1141316.6801693407</v>
          </cell>
          <cell r="N132">
            <v>1027323.4760529291</v>
          </cell>
          <cell r="O132">
            <v>4379677.8651433624</v>
          </cell>
        </row>
        <row r="133">
          <cell r="F133">
            <v>201812.21560934148</v>
          </cell>
          <cell r="G133">
            <v>49398.451065540059</v>
          </cell>
          <cell r="H133">
            <v>100560.62213431894</v>
          </cell>
          <cell r="I133">
            <v>92086.943534592865</v>
          </cell>
          <cell r="J133">
            <v>443858.23234379332</v>
          </cell>
          <cell r="K133">
            <v>186533.91063912626</v>
          </cell>
          <cell r="L133">
            <v>46110.662068185506</v>
          </cell>
          <cell r="M133">
            <v>93723.791382352385</v>
          </cell>
          <cell r="N133">
            <v>82878.249181133579</v>
          </cell>
          <cell r="O133">
            <v>409246.61327079777</v>
          </cell>
        </row>
        <row r="134">
          <cell r="F134">
            <v>1153970.2095350276</v>
          </cell>
          <cell r="G134">
            <v>279102.112850248</v>
          </cell>
          <cell r="H134">
            <v>557026.37562018365</v>
          </cell>
          <cell r="I134">
            <v>562842.09366169025</v>
          </cell>
          <cell r="J134">
            <v>2552940.7916671494</v>
          </cell>
          <cell r="K134">
            <v>1116385.7310456471</v>
          </cell>
          <cell r="L134">
            <v>275967.4367283248</v>
          </cell>
          <cell r="M134">
            <v>559420.92433498637</v>
          </cell>
          <cell r="N134">
            <v>506557.88429552125</v>
          </cell>
          <cell r="O134">
            <v>2458331.9764044792</v>
          </cell>
        </row>
        <row r="135">
          <cell r="F135">
            <v>169517.89958451586</v>
          </cell>
          <cell r="G135">
            <v>41493.631305097413</v>
          </cell>
          <cell r="H135">
            <v>71183.206836181242</v>
          </cell>
          <cell r="I135">
            <v>66411.006197242474</v>
          </cell>
          <cell r="J135">
            <v>348605.74392303696</v>
          </cell>
          <cell r="K135">
            <v>201749.66770032386</v>
          </cell>
          <cell r="L135">
            <v>49871.954744442315</v>
          </cell>
          <cell r="M135">
            <v>103045.05199566338</v>
          </cell>
          <cell r="N135">
            <v>86990.167578023771</v>
          </cell>
          <cell r="O135">
            <v>441656.84201845329</v>
          </cell>
        </row>
        <row r="136">
          <cell r="F136">
            <v>146326.52569998923</v>
          </cell>
          <cell r="G136">
            <v>35816.978162380496</v>
          </cell>
          <cell r="H136">
            <v>60265.535347904071</v>
          </cell>
          <cell r="I136">
            <v>60894.746775843436</v>
          </cell>
          <cell r="J136">
            <v>303303.7859861172</v>
          </cell>
          <cell r="K136">
            <v>144267.91880246627</v>
          </cell>
          <cell r="L136">
            <v>35662.626856360985</v>
          </cell>
          <cell r="M136">
            <v>60737.667593360537</v>
          </cell>
          <cell r="N136">
            <v>54805.272098259091</v>
          </cell>
          <cell r="O136">
            <v>295473.48535044689</v>
          </cell>
        </row>
        <row r="137">
          <cell r="F137">
            <v>413524.46659680712</v>
          </cell>
          <cell r="G137">
            <v>101220.17671679724</v>
          </cell>
          <cell r="H137">
            <v>177840.71467839368</v>
          </cell>
          <cell r="I137">
            <v>141492.56647731224</v>
          </cell>
          <cell r="J137">
            <v>834077.92446931032</v>
          </cell>
          <cell r="K137">
            <v>513954.46073378605</v>
          </cell>
          <cell r="L137">
            <v>127048.10817578605</v>
          </cell>
          <cell r="M137">
            <v>278077.91597116843</v>
          </cell>
          <cell r="N137">
            <v>240875.6916466245</v>
          </cell>
          <cell r="O137">
            <v>1159956.1765273651</v>
          </cell>
        </row>
        <row r="138">
          <cell r="F138">
            <v>311427.02073507156</v>
          </cell>
          <cell r="G138">
            <v>76229.342202198502</v>
          </cell>
          <cell r="H138">
            <v>134217.71167110739</v>
          </cell>
          <cell r="I138">
            <v>133816.20509458461</v>
          </cell>
          <cell r="J138">
            <v>655690.27970296214</v>
          </cell>
          <cell r="K138">
            <v>308259.96712870692</v>
          </cell>
          <cell r="L138">
            <v>76201.003478240091</v>
          </cell>
          <cell r="M138">
            <v>141418.80830663134</v>
          </cell>
          <cell r="N138">
            <v>120434.58458512615</v>
          </cell>
          <cell r="O138">
            <v>646314.36349870451</v>
          </cell>
        </row>
        <row r="139">
          <cell r="F139">
            <v>303144.38720488339</v>
          </cell>
          <cell r="G139">
            <v>74201.966079799604</v>
          </cell>
          <cell r="H139">
            <v>184789.20432198406</v>
          </cell>
          <cell r="I139">
            <v>194474.28876242417</v>
          </cell>
          <cell r="J139">
            <v>756609.84636909119</v>
          </cell>
          <cell r="K139">
            <v>273320.08054373483</v>
          </cell>
          <cell r="L139">
            <v>67563.961036465145</v>
          </cell>
          <cell r="M139">
            <v>166310.28388978564</v>
          </cell>
          <cell r="N139">
            <v>175026.85988618174</v>
          </cell>
          <cell r="O139">
            <v>682221.18535616738</v>
          </cell>
        </row>
        <row r="140">
          <cell r="F140">
            <v>487571.02714373788</v>
          </cell>
          <cell r="G140">
            <v>119344.87440521503</v>
          </cell>
          <cell r="H140">
            <v>254151.25982514731</v>
          </cell>
          <cell r="I140">
            <v>248681.87776556559</v>
          </cell>
          <cell r="J140">
            <v>1109749.0391396659</v>
          </cell>
          <cell r="K140">
            <v>476760.38791752525</v>
          </cell>
          <cell r="L140">
            <v>117853.83718938043</v>
          </cell>
          <cell r="M140">
            <v>256597.35077933234</v>
          </cell>
          <cell r="N140">
            <v>223813.68998900903</v>
          </cell>
          <cell r="O140">
            <v>1075025.2658752471</v>
          </cell>
        </row>
        <row r="141">
          <cell r="F141">
            <v>122582.97624678345</v>
          </cell>
          <cell r="G141">
            <v>30005.166611503671</v>
          </cell>
          <cell r="H141">
            <v>64312.12060479715</v>
          </cell>
          <cell r="I141">
            <v>64796.034919238075</v>
          </cell>
          <cell r="J141">
            <v>281696.29838232236</v>
          </cell>
          <cell r="K141">
            <v>129052.16174126866</v>
          </cell>
          <cell r="L141">
            <v>31901.334180104172</v>
          </cell>
          <cell r="M141">
            <v>74688.897943435557</v>
          </cell>
          <cell r="N141">
            <v>66502.558210961754</v>
          </cell>
          <cell r="O141">
            <v>302144.95207577012</v>
          </cell>
        </row>
        <row r="142">
          <cell r="F142">
            <v>1033120.488998792</v>
          </cell>
          <cell r="G142">
            <v>252881.38166722239</v>
          </cell>
          <cell r="H142">
            <v>516655.83253185626</v>
          </cell>
          <cell r="I142">
            <v>441441.89954746439</v>
          </cell>
          <cell r="J142">
            <v>2244099.6027453351</v>
          </cell>
          <cell r="K142">
            <v>1256145.2773855356</v>
          </cell>
          <cell r="L142">
            <v>310515.60649542458</v>
          </cell>
          <cell r="M142">
            <v>769340.40408907004</v>
          </cell>
          <cell r="N142">
            <v>705419.1952015229</v>
          </cell>
          <cell r="O142">
            <v>3041420.4831715534</v>
          </cell>
        </row>
        <row r="143">
          <cell r="F143">
            <v>781710.43909322412</v>
          </cell>
          <cell r="G143">
            <v>172584.33144394011</v>
          </cell>
          <cell r="H143">
            <v>346540.21142160107</v>
          </cell>
          <cell r="I143">
            <v>321085.33393441775</v>
          </cell>
          <cell r="J143">
            <v>1621920.315893183</v>
          </cell>
          <cell r="K143">
            <v>801926.75178089633</v>
          </cell>
          <cell r="L143">
            <v>146696.68172734909</v>
          </cell>
          <cell r="M143">
            <v>381113.49338739162</v>
          </cell>
          <cell r="N143">
            <v>325504.8392576825</v>
          </cell>
          <cell r="O143">
            <v>1655241.7661533195</v>
          </cell>
        </row>
        <row r="144">
          <cell r="F144">
            <v>294861.75367469533</v>
          </cell>
          <cell r="G144">
            <v>72174.589957400691</v>
          </cell>
          <cell r="H144">
            <v>146912.55122260208</v>
          </cell>
          <cell r="I144">
            <v>138778.11807448789</v>
          </cell>
          <cell r="J144">
            <v>652727.01292918599</v>
          </cell>
          <cell r="K144">
            <v>290790.02383622102</v>
          </cell>
          <cell r="L144">
            <v>71882.482257352633</v>
          </cell>
          <cell r="M144">
            <v>154192.67703350674</v>
          </cell>
          <cell r="N144">
            <v>132398.29279718889</v>
          </cell>
          <cell r="O144">
            <v>649263.4759242693</v>
          </cell>
        </row>
        <row r="145">
          <cell r="F145">
            <v>584201.75166259869</v>
          </cell>
          <cell r="G145">
            <v>142997.59583320218</v>
          </cell>
          <cell r="H145">
            <v>274883.38852288434</v>
          </cell>
          <cell r="I145">
            <v>277753.35007571609</v>
          </cell>
          <cell r="J145">
            <v>1279836.0860944013</v>
          </cell>
          <cell r="K145">
            <v>568054.93028471083</v>
          </cell>
          <cell r="L145">
            <v>140421.5932469214</v>
          </cell>
          <cell r="M145">
            <v>257721.4385306153</v>
          </cell>
          <cell r="N145">
            <v>249978.01506814448</v>
          </cell>
          <cell r="O145">
            <v>1216175.9771303921</v>
          </cell>
        </row>
        <row r="146">
          <cell r="F146">
            <v>148535.22797470607</v>
          </cell>
          <cell r="G146">
            <v>36357.61179502021</v>
          </cell>
          <cell r="H146">
            <v>69417.472675507815</v>
          </cell>
          <cell r="I146">
            <v>57504.837259724489</v>
          </cell>
          <cell r="J146">
            <v>311815.1497049586</v>
          </cell>
          <cell r="K146">
            <v>157229.48963237525</v>
          </cell>
          <cell r="L146">
            <v>38866.690987987175</v>
          </cell>
          <cell r="M146">
            <v>80602.61194775936</v>
          </cell>
          <cell r="N146">
            <v>68160.977165051154</v>
          </cell>
          <cell r="O146">
            <v>344859.76973317296</v>
          </cell>
        </row>
        <row r="147">
          <cell r="F147">
            <v>539051.2448450852</v>
          </cell>
          <cell r="G147">
            <v>131945.91050843114</v>
          </cell>
          <cell r="H147">
            <v>239038.41038404775</v>
          </cell>
          <cell r="I147">
            <v>233840.13916053271</v>
          </cell>
          <cell r="J147">
            <v>1143875.7048980969</v>
          </cell>
          <cell r="K147">
            <v>576508.12865204294</v>
          </cell>
          <cell r="L147">
            <v>142511.20028928629</v>
          </cell>
          <cell r="M147">
            <v>284322.15912063775</v>
          </cell>
          <cell r="N147">
            <v>236038.62423400197</v>
          </cell>
          <cell r="O147">
            <v>1239380.1122959689</v>
          </cell>
        </row>
        <row r="148">
          <cell r="F148">
            <v>721926.37612664187</v>
          </cell>
          <cell r="G148">
            <v>164.87712923159978</v>
          </cell>
          <cell r="H148">
            <v>536.93955275212829</v>
          </cell>
          <cell r="I148">
            <v>581.13023895963192</v>
          </cell>
          <cell r="J148">
            <v>723209.32304758532</v>
          </cell>
          <cell r="K148">
            <v>712886.39564499923</v>
          </cell>
          <cell r="L148">
            <v>0</v>
          </cell>
          <cell r="M148">
            <v>0</v>
          </cell>
          <cell r="N148">
            <v>0</v>
          </cell>
          <cell r="O148">
            <v>712886.39564499923</v>
          </cell>
        </row>
        <row r="149">
          <cell r="F149">
            <v>1058460.4356099123</v>
          </cell>
          <cell r="G149">
            <v>0</v>
          </cell>
          <cell r="H149">
            <v>493045.47783749265</v>
          </cell>
          <cell r="I149">
            <v>417187.61380230042</v>
          </cell>
          <cell r="J149">
            <v>1968693.5272497055</v>
          </cell>
          <cell r="K149">
            <v>962537.52076020464</v>
          </cell>
          <cell r="L149">
            <v>0</v>
          </cell>
          <cell r="M149">
            <v>472184.49306492653</v>
          </cell>
          <cell r="N149">
            <v>403287.57753753691</v>
          </cell>
          <cell r="O149">
            <v>1838009.591362668</v>
          </cell>
        </row>
        <row r="152">
          <cell r="F152">
            <v>0</v>
          </cell>
          <cell r="G152">
            <v>0</v>
          </cell>
          <cell r="H152">
            <v>0</v>
          </cell>
          <cell r="I152">
            <v>0</v>
          </cell>
          <cell r="J152">
            <v>0</v>
          </cell>
          <cell r="K152">
            <v>0</v>
          </cell>
          <cell r="L152">
            <v>0</v>
          </cell>
          <cell r="M152">
            <v>0</v>
          </cell>
          <cell r="N152">
            <v>0</v>
          </cell>
          <cell r="O152">
            <v>0</v>
          </cell>
        </row>
        <row r="153">
          <cell r="F153">
            <v>780776.25411239499</v>
          </cell>
          <cell r="G153">
            <v>191113.98913813499</v>
          </cell>
          <cell r="H153">
            <v>346028.449086042</v>
          </cell>
          <cell r="I153">
            <v>292789.99498195702</v>
          </cell>
          <cell r="J153">
            <v>1610708.687318529</v>
          </cell>
          <cell r="K153">
            <v>854900.12821617688</v>
          </cell>
          <cell r="L153">
            <v>211328.92555117043</v>
          </cell>
          <cell r="M153">
            <v>411150.94591261365</v>
          </cell>
          <cell r="N153">
            <v>351159.49679559941</v>
          </cell>
          <cell r="O153">
            <v>1828539.4964755601</v>
          </cell>
        </row>
      </sheetData>
      <sheetData sheetId="32"/>
      <sheetData sheetId="33">
        <row r="8">
          <cell r="K8">
            <v>4069.0493456945496</v>
          </cell>
          <cell r="M8">
            <v>0.44166388208993268</v>
          </cell>
        </row>
        <row r="9">
          <cell r="K9">
            <v>105</v>
          </cell>
          <cell r="M9">
            <v>0.2734375</v>
          </cell>
        </row>
        <row r="10">
          <cell r="K10">
            <v>194</v>
          </cell>
          <cell r="M10">
            <v>0.15335968379446641</v>
          </cell>
        </row>
        <row r="11">
          <cell r="K11">
            <v>1386</v>
          </cell>
          <cell r="M11">
            <v>0.19521126760563381</v>
          </cell>
        </row>
        <row r="12">
          <cell r="K12">
            <v>317</v>
          </cell>
          <cell r="M12">
            <v>8.1240389543823677E-2</v>
          </cell>
        </row>
        <row r="13">
          <cell r="K13">
            <v>460</v>
          </cell>
          <cell r="M13">
            <v>0.32303370786516855</v>
          </cell>
        </row>
        <row r="14">
          <cell r="K14">
            <v>1921</v>
          </cell>
          <cell r="M14">
            <v>0.18083403934858328</v>
          </cell>
        </row>
        <row r="15">
          <cell r="K15">
            <v>1854</v>
          </cell>
          <cell r="M15">
            <v>0.20260080865479183</v>
          </cell>
        </row>
        <row r="16">
          <cell r="K16">
            <v>81</v>
          </cell>
          <cell r="M16">
            <v>0.24770642201834864</v>
          </cell>
        </row>
        <row r="17">
          <cell r="K17">
            <v>683</v>
          </cell>
          <cell r="M17">
            <v>0.28141738772146685</v>
          </cell>
        </row>
        <row r="18">
          <cell r="K18">
            <v>547</v>
          </cell>
          <cell r="M18">
            <v>0.33131435493640216</v>
          </cell>
        </row>
        <row r="19">
          <cell r="K19">
            <v>1990</v>
          </cell>
          <cell r="M19">
            <v>0.14628050573360776</v>
          </cell>
        </row>
        <row r="20">
          <cell r="K20">
            <v>83</v>
          </cell>
          <cell r="M20">
            <v>0.14485165794066318</v>
          </cell>
        </row>
        <row r="21">
          <cell r="K21">
            <v>1900</v>
          </cell>
          <cell r="M21">
            <v>0.17885719664878094</v>
          </cell>
        </row>
        <row r="22">
          <cell r="K22">
            <v>1013</v>
          </cell>
          <cell r="M22">
            <v>0.26483660130718956</v>
          </cell>
        </row>
        <row r="23">
          <cell r="K23">
            <v>1522</v>
          </cell>
          <cell r="M23">
            <v>0.25519785378940307</v>
          </cell>
        </row>
        <row r="24">
          <cell r="K24">
            <v>452</v>
          </cell>
          <cell r="M24">
            <v>0.20278151637505609</v>
          </cell>
        </row>
        <row r="25">
          <cell r="K25">
            <v>1646</v>
          </cell>
          <cell r="M25">
            <v>0.27729110512129379</v>
          </cell>
        </row>
        <row r="26">
          <cell r="K26">
            <v>784</v>
          </cell>
          <cell r="M26">
            <v>0.11837535859882228</v>
          </cell>
        </row>
        <row r="27">
          <cell r="K27">
            <v>583</v>
          </cell>
          <cell r="M27">
            <v>0.20434630213810023</v>
          </cell>
        </row>
        <row r="28">
          <cell r="K28">
            <v>1281</v>
          </cell>
          <cell r="M28">
            <v>0.28625698324022347</v>
          </cell>
        </row>
        <row r="29">
          <cell r="K29">
            <v>346</v>
          </cell>
          <cell r="M29">
            <v>0.2914911541701769</v>
          </cell>
        </row>
        <row r="30">
          <cell r="K30">
            <v>1455</v>
          </cell>
          <cell r="M30">
            <v>0.22509282178217821</v>
          </cell>
        </row>
        <row r="31">
          <cell r="K31">
            <v>173</v>
          </cell>
          <cell r="M31">
            <v>0.22913907284768212</v>
          </cell>
        </row>
        <row r="32">
          <cell r="K32">
            <v>1559</v>
          </cell>
          <cell r="M32">
            <v>0.33577428386818869</v>
          </cell>
        </row>
        <row r="33">
          <cell r="K33">
            <v>1091</v>
          </cell>
          <cell r="M33">
            <v>0.20542270758802486</v>
          </cell>
        </row>
        <row r="34">
          <cell r="K34">
            <v>951</v>
          </cell>
          <cell r="M34">
            <v>9.5635559131134348E-2</v>
          </cell>
        </row>
        <row r="35">
          <cell r="K35">
            <v>400</v>
          </cell>
          <cell r="M35">
            <v>0.2184598580010923</v>
          </cell>
        </row>
        <row r="36">
          <cell r="K36">
            <v>1696</v>
          </cell>
          <cell r="M36">
            <v>0.21906484112632393</v>
          </cell>
        </row>
        <row r="37">
          <cell r="K37">
            <v>25006</v>
          </cell>
          <cell r="M37">
            <v>0.2588505651939878</v>
          </cell>
        </row>
        <row r="38">
          <cell r="K38">
            <v>258</v>
          </cell>
          <cell r="M38">
            <v>0.32616940581542353</v>
          </cell>
        </row>
        <row r="39">
          <cell r="K39">
            <v>411</v>
          </cell>
          <cell r="M39">
            <v>0.22508214676889376</v>
          </cell>
        </row>
        <row r="40">
          <cell r="K40">
            <v>758</v>
          </cell>
          <cell r="M40">
            <v>0.2358431860609832</v>
          </cell>
        </row>
        <row r="41">
          <cell r="K41">
            <v>1570</v>
          </cell>
          <cell r="M41">
            <v>0.17194173694009418</v>
          </cell>
        </row>
        <row r="42">
          <cell r="K42">
            <v>722</v>
          </cell>
          <cell r="M42">
            <v>0.19856985698569857</v>
          </cell>
        </row>
        <row r="43">
          <cell r="K43">
            <v>1007</v>
          </cell>
          <cell r="M43">
            <v>0.33985825177185286</v>
          </cell>
        </row>
        <row r="44">
          <cell r="K44">
            <v>592</v>
          </cell>
          <cell r="M44">
            <v>0.31573333333333331</v>
          </cell>
        </row>
        <row r="45">
          <cell r="K45">
            <v>91</v>
          </cell>
          <cell r="M45">
            <v>0.25925925925925924</v>
          </cell>
        </row>
        <row r="46">
          <cell r="K46">
            <v>1078</v>
          </cell>
          <cell r="M46">
            <v>0.19019054340155259</v>
          </cell>
        </row>
        <row r="47">
          <cell r="K47">
            <v>270</v>
          </cell>
          <cell r="M47">
            <v>0.26418786692759294</v>
          </cell>
        </row>
        <row r="48">
          <cell r="K48">
            <v>705</v>
          </cell>
          <cell r="M48">
            <v>0.3073234524847428</v>
          </cell>
        </row>
        <row r="49">
          <cell r="K49">
            <v>1202</v>
          </cell>
          <cell r="M49">
            <v>0.19701688247828225</v>
          </cell>
        </row>
        <row r="50">
          <cell r="K50">
            <v>374</v>
          </cell>
          <cell r="M50">
            <v>7.3419709462112293E-2</v>
          </cell>
        </row>
        <row r="51">
          <cell r="K51">
            <v>295</v>
          </cell>
          <cell r="M51">
            <v>4.2004841235939054E-2</v>
          </cell>
        </row>
        <row r="52">
          <cell r="K52">
            <v>460</v>
          </cell>
          <cell r="M52">
            <v>0.13161659513590845</v>
          </cell>
        </row>
        <row r="53">
          <cell r="K53">
            <v>952</v>
          </cell>
          <cell r="M53">
            <v>0.20790565625682464</v>
          </cell>
        </row>
        <row r="54">
          <cell r="K54">
            <v>840</v>
          </cell>
          <cell r="M54">
            <v>0.23655308363841171</v>
          </cell>
        </row>
        <row r="55">
          <cell r="K55">
            <v>1744</v>
          </cell>
          <cell r="M55">
            <v>0.22361841261700219</v>
          </cell>
        </row>
        <row r="56">
          <cell r="K56">
            <v>605</v>
          </cell>
          <cell r="M56">
            <v>0.27425203989120578</v>
          </cell>
        </row>
        <row r="57">
          <cell r="K57">
            <v>559</v>
          </cell>
          <cell r="M57">
            <v>0.26318267419962338</v>
          </cell>
        </row>
        <row r="58">
          <cell r="K58">
            <v>2190</v>
          </cell>
          <cell r="M58">
            <v>0.19724398811132127</v>
          </cell>
        </row>
        <row r="59">
          <cell r="K59">
            <v>8226</v>
          </cell>
          <cell r="M59">
            <v>0.15074492843922374</v>
          </cell>
        </row>
        <row r="60">
          <cell r="K60">
            <v>397</v>
          </cell>
          <cell r="M60">
            <v>0.39306930693069309</v>
          </cell>
        </row>
        <row r="61">
          <cell r="K61">
            <v>1027</v>
          </cell>
          <cell r="M61">
            <v>0.28354500276090555</v>
          </cell>
        </row>
        <row r="62">
          <cell r="K62">
            <v>994</v>
          </cell>
          <cell r="M62">
            <v>0.2530549898167006</v>
          </cell>
        </row>
        <row r="63">
          <cell r="K63">
            <v>1877</v>
          </cell>
          <cell r="M63">
            <v>0.24532740818193699</v>
          </cell>
        </row>
        <row r="64">
          <cell r="K64">
            <v>779</v>
          </cell>
          <cell r="M64">
            <v>0.26917760884588804</v>
          </cell>
        </row>
        <row r="65">
          <cell r="K65">
            <v>851</v>
          </cell>
          <cell r="M65">
            <v>0.21764705882352942</v>
          </cell>
        </row>
        <row r="66">
          <cell r="K66">
            <v>938</v>
          </cell>
          <cell r="M66">
            <v>0.25154196835612763</v>
          </cell>
        </row>
        <row r="67">
          <cell r="K67">
            <v>871</v>
          </cell>
          <cell r="M67">
            <v>0.22830930537352556</v>
          </cell>
        </row>
        <row r="68">
          <cell r="K68">
            <v>195</v>
          </cell>
          <cell r="M68">
            <v>0.31707317073170732</v>
          </cell>
        </row>
        <row r="69">
          <cell r="K69">
            <v>312</v>
          </cell>
          <cell r="M69">
            <v>0.22740524781341107</v>
          </cell>
        </row>
        <row r="70">
          <cell r="K70">
            <v>464</v>
          </cell>
          <cell r="M70">
            <v>0.3552833078101072</v>
          </cell>
        </row>
        <row r="71">
          <cell r="K71">
            <v>535</v>
          </cell>
          <cell r="M71">
            <v>0.18871252204585537</v>
          </cell>
        </row>
        <row r="72">
          <cell r="K72">
            <v>351</v>
          </cell>
          <cell r="M72">
            <v>0.3015463917525773</v>
          </cell>
        </row>
        <row r="73">
          <cell r="K73">
            <v>417</v>
          </cell>
          <cell r="M73">
            <v>0.26782273603082851</v>
          </cell>
        </row>
        <row r="74">
          <cell r="K74">
            <v>1622</v>
          </cell>
          <cell r="M74">
            <v>0.20369207585081001</v>
          </cell>
        </row>
        <row r="75">
          <cell r="K75">
            <v>1589</v>
          </cell>
          <cell r="M75">
            <v>0.19614862362671276</v>
          </cell>
        </row>
        <row r="76">
          <cell r="K76">
            <v>647</v>
          </cell>
          <cell r="M76">
            <v>0.2902646926873037</v>
          </cell>
        </row>
        <row r="77">
          <cell r="K77">
            <v>2030</v>
          </cell>
          <cell r="M77">
            <v>0.2660899200419452</v>
          </cell>
        </row>
        <row r="78">
          <cell r="K78">
            <v>10038</v>
          </cell>
          <cell r="M78">
            <v>0.14152778952711276</v>
          </cell>
        </row>
        <row r="79">
          <cell r="K79">
            <v>291</v>
          </cell>
          <cell r="M79">
            <v>0.3823915900131406</v>
          </cell>
        </row>
        <row r="80">
          <cell r="K80">
            <v>174</v>
          </cell>
          <cell r="M80">
            <v>0.10674846625766871</v>
          </cell>
        </row>
        <row r="81">
          <cell r="K81">
            <v>1431</v>
          </cell>
          <cell r="M81">
            <v>0.33025617355181169</v>
          </cell>
        </row>
        <row r="82">
          <cell r="K82">
            <v>1866</v>
          </cell>
          <cell r="M82">
            <v>0.2320029839612085</v>
          </cell>
        </row>
        <row r="83">
          <cell r="K83">
            <v>580</v>
          </cell>
          <cell r="M83">
            <v>0.13567251461988303</v>
          </cell>
        </row>
        <row r="84">
          <cell r="K84">
            <v>316</v>
          </cell>
          <cell r="M84">
            <v>0.1941031941031941</v>
          </cell>
        </row>
        <row r="85">
          <cell r="K85">
            <v>468</v>
          </cell>
          <cell r="M85">
            <v>0.24299065420560748</v>
          </cell>
        </row>
        <row r="86">
          <cell r="K86">
            <v>215</v>
          </cell>
          <cell r="M86">
            <v>0.26060606060606062</v>
          </cell>
        </row>
        <row r="87">
          <cell r="K87">
            <v>728</v>
          </cell>
          <cell r="M87">
            <v>0.15679517553306052</v>
          </cell>
        </row>
        <row r="88">
          <cell r="K88">
            <v>826</v>
          </cell>
          <cell r="M88">
            <v>0.14009497964721845</v>
          </cell>
        </row>
        <row r="89">
          <cell r="K89">
            <v>1007</v>
          </cell>
          <cell r="M89">
            <v>0.23594189315838801</v>
          </cell>
        </row>
        <row r="90">
          <cell r="K90">
            <v>4050</v>
          </cell>
          <cell r="M90">
            <v>0.25678417448643165</v>
          </cell>
        </row>
        <row r="91">
          <cell r="K91">
            <v>352</v>
          </cell>
          <cell r="M91">
            <v>0.27738376674546888</v>
          </cell>
        </row>
        <row r="92">
          <cell r="K92">
            <v>918</v>
          </cell>
          <cell r="M92">
            <v>0.21676505312868949</v>
          </cell>
        </row>
        <row r="93">
          <cell r="K93">
            <v>1062</v>
          </cell>
          <cell r="M93">
            <v>0.18244287923037278</v>
          </cell>
        </row>
        <row r="94">
          <cell r="K94">
            <v>501</v>
          </cell>
          <cell r="M94">
            <v>9.907059521455408E-2</v>
          </cell>
        </row>
        <row r="95">
          <cell r="K95">
            <v>2069</v>
          </cell>
          <cell r="M95">
            <v>0.1313901060519464</v>
          </cell>
        </row>
        <row r="96">
          <cell r="K96">
            <v>274</v>
          </cell>
          <cell r="M96">
            <v>0.25114573785517874</v>
          </cell>
        </row>
        <row r="97">
          <cell r="K97">
            <v>1186</v>
          </cell>
          <cell r="M97">
            <v>0.17986047922353654</v>
          </cell>
        </row>
        <row r="98">
          <cell r="K98">
            <v>884</v>
          </cell>
          <cell r="M98">
            <v>0.2061086500349732</v>
          </cell>
        </row>
        <row r="99">
          <cell r="K99">
            <v>457</v>
          </cell>
          <cell r="M99">
            <v>0.24543501611170784</v>
          </cell>
        </row>
        <row r="100">
          <cell r="K100">
            <v>404</v>
          </cell>
          <cell r="M100">
            <v>0.20383451059535823</v>
          </cell>
        </row>
        <row r="101">
          <cell r="K101">
            <v>688</v>
          </cell>
          <cell r="M101">
            <v>0.23864030523759971</v>
          </cell>
        </row>
        <row r="102">
          <cell r="K102">
            <v>1256</v>
          </cell>
          <cell r="M102">
            <v>0.21389645776566757</v>
          </cell>
        </row>
        <row r="103">
          <cell r="K103">
            <v>6110</v>
          </cell>
          <cell r="M103">
            <v>0.16069221260815822</v>
          </cell>
        </row>
        <row r="104">
          <cell r="K104">
            <v>121</v>
          </cell>
          <cell r="M104">
            <v>0.12804232804232804</v>
          </cell>
        </row>
        <row r="105">
          <cell r="K105">
            <v>735</v>
          </cell>
          <cell r="M105">
            <v>0.23641042135734963</v>
          </cell>
        </row>
        <row r="106">
          <cell r="K106">
            <v>1638</v>
          </cell>
          <cell r="M106">
            <v>0.13895486935866982</v>
          </cell>
        </row>
        <row r="107">
          <cell r="K107">
            <v>338</v>
          </cell>
          <cell r="M107">
            <v>0.45491251682368777</v>
          </cell>
        </row>
        <row r="108">
          <cell r="K108">
            <v>861</v>
          </cell>
          <cell r="M108">
            <v>0.18284136759396899</v>
          </cell>
        </row>
        <row r="109">
          <cell r="K109">
            <v>683</v>
          </cell>
          <cell r="M109">
            <v>0.21145510835913311</v>
          </cell>
        </row>
        <row r="110">
          <cell r="K110">
            <v>194</v>
          </cell>
          <cell r="M110">
            <v>0.38113948919449903</v>
          </cell>
        </row>
        <row r="111">
          <cell r="K111">
            <v>715</v>
          </cell>
          <cell r="M111">
            <v>0.20289443813847899</v>
          </cell>
        </row>
        <row r="112">
          <cell r="K112">
            <v>449</v>
          </cell>
          <cell r="M112">
            <v>0.36623164763458399</v>
          </cell>
        </row>
        <row r="113">
          <cell r="K113">
            <v>319</v>
          </cell>
          <cell r="M113">
            <v>0.24980422866092403</v>
          </cell>
        </row>
        <row r="114">
          <cell r="K114">
            <v>155</v>
          </cell>
          <cell r="M114">
            <v>0.23238380809595202</v>
          </cell>
        </row>
        <row r="115">
          <cell r="K115">
            <v>556</v>
          </cell>
          <cell r="M115">
            <v>0.22656886715566421</v>
          </cell>
        </row>
        <row r="116">
          <cell r="K116">
            <v>2110</v>
          </cell>
          <cell r="M116">
            <v>0.17741528630286724</v>
          </cell>
        </row>
        <row r="117">
          <cell r="K117">
            <v>1135</v>
          </cell>
          <cell r="M117">
            <v>0.23945147679324894</v>
          </cell>
        </row>
        <row r="118">
          <cell r="K118">
            <v>53</v>
          </cell>
          <cell r="M118">
            <v>0.33124999999999999</v>
          </cell>
        </row>
        <row r="119">
          <cell r="K119">
            <v>1626</v>
          </cell>
          <cell r="M119">
            <v>0.22891735886245249</v>
          </cell>
        </row>
        <row r="120">
          <cell r="K120">
            <v>1705</v>
          </cell>
          <cell r="M120">
            <v>0.13612774451097803</v>
          </cell>
        </row>
        <row r="121">
          <cell r="K121">
            <v>183</v>
          </cell>
          <cell r="M121">
            <v>0.4236111111111111</v>
          </cell>
        </row>
        <row r="122">
          <cell r="K122">
            <v>5119</v>
          </cell>
          <cell r="M122">
            <v>0.10923795907044237</v>
          </cell>
        </row>
        <row r="123">
          <cell r="K123">
            <v>814</v>
          </cell>
          <cell r="M123">
            <v>0.23704135119394293</v>
          </cell>
        </row>
        <row r="124">
          <cell r="K124">
            <v>551</v>
          </cell>
          <cell r="M124">
            <v>0.23577235772357724</v>
          </cell>
        </row>
        <row r="125">
          <cell r="K125">
            <v>3081</v>
          </cell>
          <cell r="M125">
            <v>0.2075306479859895</v>
          </cell>
        </row>
        <row r="126">
          <cell r="K126">
            <v>41680.950654305452</v>
          </cell>
          <cell r="M126">
            <v>0.34076171467829863</v>
          </cell>
        </row>
        <row r="127">
          <cell r="K127">
            <v>591</v>
          </cell>
          <cell r="M127">
            <v>0.17947160643789858</v>
          </cell>
        </row>
        <row r="128">
          <cell r="K128">
            <v>101</v>
          </cell>
          <cell r="M128">
            <v>0.2433734939759036</v>
          </cell>
        </row>
        <row r="129">
          <cell r="K129">
            <v>457</v>
          </cell>
          <cell r="M129">
            <v>0.35453840186190844</v>
          </cell>
        </row>
        <row r="130">
          <cell r="K130">
            <v>446</v>
          </cell>
          <cell r="M130">
            <v>0.21319311663479923</v>
          </cell>
        </row>
        <row r="131">
          <cell r="K131">
            <v>2399</v>
          </cell>
          <cell r="M131">
            <v>0.20444861087438213</v>
          </cell>
        </row>
        <row r="132">
          <cell r="K132">
            <v>3417</v>
          </cell>
          <cell r="M132">
            <v>0.10485133020344288</v>
          </cell>
        </row>
        <row r="133">
          <cell r="K133">
            <v>331</v>
          </cell>
          <cell r="M133">
            <v>0.24142961342086069</v>
          </cell>
        </row>
        <row r="134">
          <cell r="K134">
            <v>1981</v>
          </cell>
          <cell r="M134">
            <v>0.17281688912152141</v>
          </cell>
        </row>
        <row r="135">
          <cell r="K135">
            <v>358</v>
          </cell>
          <cell r="M135">
            <v>0.24604810996563573</v>
          </cell>
        </row>
        <row r="136">
          <cell r="K136">
            <v>256</v>
          </cell>
          <cell r="M136">
            <v>0.18364418938307031</v>
          </cell>
        </row>
        <row r="137">
          <cell r="K137">
            <v>912</v>
          </cell>
          <cell r="M137">
            <v>0.26450116009280744</v>
          </cell>
        </row>
        <row r="138">
          <cell r="K138">
            <v>547</v>
          </cell>
          <cell r="M138">
            <v>0.21784149741138989</v>
          </cell>
        </row>
        <row r="139">
          <cell r="K139">
            <v>485</v>
          </cell>
          <cell r="M139">
            <v>0.29975278121137205</v>
          </cell>
        </row>
        <row r="140">
          <cell r="K140">
            <v>846</v>
          </cell>
          <cell r="M140">
            <v>0.26265135051226329</v>
          </cell>
        </row>
        <row r="141">
          <cell r="K141">
            <v>229</v>
          </cell>
          <cell r="M141">
            <v>0.29171974522292993</v>
          </cell>
        </row>
        <row r="142">
          <cell r="K142">
            <v>2229</v>
          </cell>
          <cell r="M142">
            <v>0.31222860344586079</v>
          </cell>
        </row>
        <row r="143">
          <cell r="K143">
            <v>1423</v>
          </cell>
          <cell r="M143">
            <v>0.14343312166112288</v>
          </cell>
        </row>
        <row r="144">
          <cell r="K144">
            <v>516</v>
          </cell>
          <cell r="M144">
            <v>0.25761357963055415</v>
          </cell>
        </row>
        <row r="145">
          <cell r="K145">
            <v>1008</v>
          </cell>
          <cell r="M145">
            <v>0.21252371916508539</v>
          </cell>
        </row>
        <row r="146">
          <cell r="K146">
            <v>279</v>
          </cell>
          <cell r="M146">
            <v>0.2471213463241807</v>
          </cell>
        </row>
        <row r="147">
          <cell r="K147">
            <v>1023</v>
          </cell>
          <cell r="M147">
            <v>0.23647711511789182</v>
          </cell>
        </row>
        <row r="148">
          <cell r="K148">
            <v>1265</v>
          </cell>
          <cell r="M148">
            <v>2.8658812868146807E-2</v>
          </cell>
        </row>
        <row r="149">
          <cell r="K149">
            <v>1708</v>
          </cell>
          <cell r="M149">
            <v>8.2900548463815948E-2</v>
          </cell>
        </row>
        <row r="152">
          <cell r="K152">
            <v>0</v>
          </cell>
          <cell r="M152">
            <v>0</v>
          </cell>
        </row>
        <row r="153">
          <cell r="K153">
            <v>1517</v>
          </cell>
          <cell r="M153">
            <v>1</v>
          </cell>
        </row>
      </sheetData>
      <sheetData sheetId="34">
        <row r="6">
          <cell r="C6">
            <v>5</v>
          </cell>
          <cell r="D6"/>
          <cell r="E6">
            <v>1</v>
          </cell>
          <cell r="F6"/>
        </row>
        <row r="7">
          <cell r="C7"/>
          <cell r="D7">
            <v>1</v>
          </cell>
          <cell r="E7"/>
          <cell r="F7"/>
        </row>
        <row r="8">
          <cell r="C8"/>
          <cell r="D8"/>
          <cell r="E8"/>
          <cell r="F8"/>
        </row>
        <row r="9">
          <cell r="C9"/>
          <cell r="D9"/>
          <cell r="E9">
            <v>1</v>
          </cell>
          <cell r="F9"/>
        </row>
        <row r="10">
          <cell r="C10"/>
          <cell r="D10"/>
          <cell r="E10"/>
          <cell r="F10"/>
        </row>
        <row r="11">
          <cell r="C11"/>
          <cell r="D11"/>
          <cell r="E11"/>
          <cell r="F11"/>
        </row>
        <row r="12">
          <cell r="C12"/>
          <cell r="D12"/>
          <cell r="E12">
            <v>1</v>
          </cell>
          <cell r="F12"/>
        </row>
        <row r="13">
          <cell r="C13">
            <v>1</v>
          </cell>
          <cell r="D13"/>
          <cell r="E13">
            <v>3</v>
          </cell>
          <cell r="F13"/>
        </row>
        <row r="14">
          <cell r="C14"/>
          <cell r="D14"/>
          <cell r="E14"/>
          <cell r="F14"/>
        </row>
        <row r="15">
          <cell r="C15"/>
          <cell r="D15"/>
          <cell r="E15"/>
          <cell r="F15"/>
        </row>
        <row r="16">
          <cell r="C16"/>
          <cell r="D16"/>
          <cell r="E16"/>
          <cell r="F16"/>
        </row>
        <row r="17">
          <cell r="C17">
            <v>13</v>
          </cell>
          <cell r="D17"/>
          <cell r="E17">
            <v>2</v>
          </cell>
          <cell r="F17"/>
        </row>
        <row r="18">
          <cell r="C18"/>
          <cell r="D18"/>
          <cell r="E18"/>
          <cell r="F18"/>
        </row>
        <row r="19">
          <cell r="C19">
            <v>2</v>
          </cell>
          <cell r="D19"/>
          <cell r="E19">
            <v>1</v>
          </cell>
          <cell r="F19"/>
        </row>
        <row r="20">
          <cell r="C20"/>
          <cell r="D20"/>
          <cell r="E20"/>
          <cell r="F20"/>
        </row>
        <row r="21">
          <cell r="C21">
            <v>2</v>
          </cell>
          <cell r="D21"/>
          <cell r="E21">
            <v>1</v>
          </cell>
          <cell r="F21"/>
        </row>
        <row r="22">
          <cell r="C22"/>
          <cell r="D22"/>
          <cell r="E22">
            <v>1</v>
          </cell>
          <cell r="F22"/>
        </row>
        <row r="23">
          <cell r="C23"/>
          <cell r="D23"/>
          <cell r="E23"/>
          <cell r="F23"/>
        </row>
        <row r="24">
          <cell r="C24">
            <v>1</v>
          </cell>
          <cell r="D24"/>
          <cell r="E24">
            <v>1</v>
          </cell>
          <cell r="F24"/>
        </row>
        <row r="25">
          <cell r="C25"/>
          <cell r="D25">
            <v>2</v>
          </cell>
          <cell r="E25">
            <v>1</v>
          </cell>
          <cell r="F25"/>
        </row>
        <row r="26">
          <cell r="C26"/>
          <cell r="D26"/>
          <cell r="E26"/>
          <cell r="F26"/>
        </row>
        <row r="27">
          <cell r="C27"/>
          <cell r="D27"/>
          <cell r="E27"/>
          <cell r="F27"/>
        </row>
        <row r="28">
          <cell r="C28">
            <v>2</v>
          </cell>
          <cell r="D28"/>
          <cell r="E28">
            <v>1</v>
          </cell>
          <cell r="F28"/>
        </row>
        <row r="29">
          <cell r="C29"/>
          <cell r="D29"/>
          <cell r="E29"/>
          <cell r="F29"/>
        </row>
        <row r="30">
          <cell r="C30">
            <v>1</v>
          </cell>
          <cell r="D30"/>
          <cell r="E30"/>
          <cell r="F30"/>
        </row>
        <row r="31">
          <cell r="C31">
            <v>1</v>
          </cell>
          <cell r="D31"/>
          <cell r="E31">
            <v>1</v>
          </cell>
          <cell r="F31"/>
        </row>
        <row r="32">
          <cell r="C32"/>
          <cell r="D32"/>
          <cell r="E32"/>
          <cell r="F32"/>
        </row>
        <row r="33">
          <cell r="C33"/>
          <cell r="D33"/>
          <cell r="E33"/>
          <cell r="F33"/>
        </row>
        <row r="34">
          <cell r="C34">
            <v>3</v>
          </cell>
          <cell r="D34"/>
          <cell r="E34">
            <v>1</v>
          </cell>
          <cell r="F34">
            <v>2</v>
          </cell>
        </row>
        <row r="35">
          <cell r="C35">
            <v>14</v>
          </cell>
          <cell r="D35"/>
          <cell r="E35">
            <v>26</v>
          </cell>
          <cell r="F35"/>
        </row>
        <row r="36">
          <cell r="C36"/>
          <cell r="D36"/>
          <cell r="E36"/>
          <cell r="F36"/>
        </row>
        <row r="37">
          <cell r="C37"/>
          <cell r="D37">
            <v>1</v>
          </cell>
          <cell r="E37"/>
          <cell r="F37"/>
        </row>
        <row r="38">
          <cell r="C38"/>
          <cell r="D38"/>
          <cell r="E38">
            <v>1</v>
          </cell>
          <cell r="F38"/>
        </row>
        <row r="39">
          <cell r="C39"/>
          <cell r="D39"/>
          <cell r="E39">
            <v>3</v>
          </cell>
          <cell r="F39"/>
        </row>
        <row r="40">
          <cell r="C40">
            <v>1</v>
          </cell>
          <cell r="D40">
            <v>2</v>
          </cell>
          <cell r="E40">
            <v>2</v>
          </cell>
          <cell r="F40"/>
        </row>
        <row r="41">
          <cell r="C41"/>
          <cell r="D41"/>
          <cell r="E41"/>
          <cell r="F41"/>
        </row>
        <row r="42">
          <cell r="C42"/>
          <cell r="D42"/>
          <cell r="E42"/>
          <cell r="F42"/>
        </row>
        <row r="43">
          <cell r="C43"/>
          <cell r="D43"/>
          <cell r="E43"/>
          <cell r="F43"/>
        </row>
        <row r="44">
          <cell r="C44"/>
          <cell r="D44"/>
          <cell r="E44"/>
          <cell r="F44"/>
        </row>
        <row r="45">
          <cell r="C45"/>
          <cell r="D45"/>
          <cell r="E45"/>
          <cell r="F45"/>
        </row>
        <row r="46">
          <cell r="C46"/>
          <cell r="D46"/>
          <cell r="E46"/>
          <cell r="F46"/>
        </row>
        <row r="47">
          <cell r="C47"/>
          <cell r="D47"/>
          <cell r="E47"/>
          <cell r="F47"/>
        </row>
        <row r="48">
          <cell r="C48"/>
          <cell r="D48"/>
          <cell r="E48"/>
          <cell r="F48"/>
        </row>
        <row r="49">
          <cell r="C49"/>
          <cell r="D49"/>
          <cell r="E49"/>
          <cell r="F49"/>
        </row>
        <row r="50">
          <cell r="C50"/>
          <cell r="D50">
            <v>4</v>
          </cell>
          <cell r="E50">
            <v>1</v>
          </cell>
          <cell r="F50"/>
        </row>
        <row r="51">
          <cell r="C51"/>
          <cell r="D51"/>
          <cell r="E51"/>
          <cell r="F51"/>
        </row>
        <row r="52">
          <cell r="C52">
            <v>3</v>
          </cell>
          <cell r="D52"/>
          <cell r="E52"/>
          <cell r="F52"/>
        </row>
        <row r="53">
          <cell r="C53"/>
          <cell r="D53"/>
          <cell r="E53"/>
          <cell r="F53"/>
        </row>
        <row r="54">
          <cell r="C54"/>
          <cell r="D54"/>
          <cell r="E54">
            <v>3</v>
          </cell>
          <cell r="F54"/>
        </row>
        <row r="55">
          <cell r="C55"/>
          <cell r="D55"/>
          <cell r="E55">
            <v>1</v>
          </cell>
          <cell r="F55"/>
        </row>
        <row r="56">
          <cell r="C56"/>
          <cell r="D56"/>
          <cell r="E56">
            <v>1</v>
          </cell>
          <cell r="F56"/>
        </row>
        <row r="57">
          <cell r="C57">
            <v>4</v>
          </cell>
          <cell r="D57"/>
          <cell r="E57">
            <v>4</v>
          </cell>
          <cell r="F57"/>
        </row>
        <row r="58">
          <cell r="C58"/>
          <cell r="D58"/>
          <cell r="E58"/>
          <cell r="F58"/>
        </row>
        <row r="59">
          <cell r="C59">
            <v>1</v>
          </cell>
          <cell r="D59">
            <v>1</v>
          </cell>
          <cell r="E59"/>
          <cell r="F59"/>
        </row>
        <row r="60">
          <cell r="C60"/>
          <cell r="D60">
            <v>2</v>
          </cell>
          <cell r="E60">
            <v>1</v>
          </cell>
          <cell r="F60"/>
        </row>
        <row r="61">
          <cell r="C61"/>
          <cell r="D61"/>
          <cell r="E61"/>
          <cell r="F61"/>
        </row>
        <row r="62">
          <cell r="C62"/>
          <cell r="D62"/>
          <cell r="E62"/>
          <cell r="F62"/>
        </row>
        <row r="63">
          <cell r="C63"/>
          <cell r="D63"/>
          <cell r="E63"/>
          <cell r="F63"/>
        </row>
        <row r="64">
          <cell r="C64">
            <v>1</v>
          </cell>
          <cell r="D64">
            <v>1</v>
          </cell>
          <cell r="E64"/>
          <cell r="F64"/>
        </row>
        <row r="65">
          <cell r="C65"/>
          <cell r="D65"/>
          <cell r="E65">
            <v>2</v>
          </cell>
          <cell r="F65"/>
        </row>
        <row r="66">
          <cell r="C66"/>
          <cell r="D66">
            <v>1</v>
          </cell>
          <cell r="E66"/>
          <cell r="F66"/>
        </row>
        <row r="67">
          <cell r="C67"/>
          <cell r="D67"/>
          <cell r="E67"/>
          <cell r="F67"/>
        </row>
        <row r="68">
          <cell r="C68">
            <v>1</v>
          </cell>
          <cell r="D68"/>
          <cell r="E68"/>
          <cell r="F68"/>
        </row>
        <row r="69">
          <cell r="C69">
            <v>1</v>
          </cell>
          <cell r="D69"/>
          <cell r="E69"/>
          <cell r="F69"/>
        </row>
        <row r="70">
          <cell r="C70"/>
          <cell r="D70">
            <v>1</v>
          </cell>
          <cell r="E70"/>
          <cell r="F70"/>
        </row>
        <row r="71">
          <cell r="C71"/>
          <cell r="D71"/>
          <cell r="E71">
            <v>1</v>
          </cell>
          <cell r="F71"/>
        </row>
        <row r="72">
          <cell r="C72">
            <v>3</v>
          </cell>
          <cell r="D72"/>
          <cell r="E72"/>
          <cell r="F72"/>
        </row>
        <row r="73">
          <cell r="C73"/>
          <cell r="D73"/>
          <cell r="E73"/>
          <cell r="F73"/>
        </row>
        <row r="74">
          <cell r="C74"/>
          <cell r="D74"/>
          <cell r="E74"/>
          <cell r="F74"/>
        </row>
        <row r="75">
          <cell r="C75"/>
          <cell r="D75"/>
          <cell r="E75">
            <v>1</v>
          </cell>
          <cell r="F75"/>
        </row>
        <row r="76">
          <cell r="C76">
            <v>41</v>
          </cell>
          <cell r="D76"/>
          <cell r="E76">
            <v>1</v>
          </cell>
          <cell r="F76"/>
        </row>
        <row r="77">
          <cell r="C77">
            <v>1</v>
          </cell>
          <cell r="D77"/>
          <cell r="E77"/>
          <cell r="F77"/>
        </row>
        <row r="78">
          <cell r="C78"/>
          <cell r="D78"/>
          <cell r="E78"/>
          <cell r="F78"/>
        </row>
        <row r="79">
          <cell r="C79">
            <v>5</v>
          </cell>
          <cell r="D79">
            <v>3</v>
          </cell>
          <cell r="E79"/>
          <cell r="F79"/>
        </row>
        <row r="80">
          <cell r="C80"/>
          <cell r="D80"/>
          <cell r="E80"/>
          <cell r="F80"/>
        </row>
        <row r="81">
          <cell r="C81"/>
          <cell r="D81"/>
          <cell r="E81">
            <v>1</v>
          </cell>
          <cell r="F81"/>
        </row>
        <row r="82">
          <cell r="C82"/>
          <cell r="D82"/>
          <cell r="E82"/>
          <cell r="F82"/>
        </row>
        <row r="83">
          <cell r="C83"/>
          <cell r="D83"/>
          <cell r="E83">
            <v>1</v>
          </cell>
          <cell r="F83"/>
        </row>
        <row r="84">
          <cell r="C84"/>
          <cell r="D84">
            <v>1</v>
          </cell>
          <cell r="E84"/>
          <cell r="F84"/>
        </row>
        <row r="85">
          <cell r="C85"/>
          <cell r="D85"/>
          <cell r="E85">
            <v>1</v>
          </cell>
          <cell r="F85"/>
        </row>
        <row r="86">
          <cell r="C86">
            <v>2</v>
          </cell>
          <cell r="D86"/>
          <cell r="E86"/>
          <cell r="F86"/>
        </row>
        <row r="87">
          <cell r="C87">
            <v>1</v>
          </cell>
          <cell r="D87"/>
          <cell r="E87"/>
          <cell r="F87"/>
        </row>
        <row r="88">
          <cell r="C88">
            <v>3</v>
          </cell>
          <cell r="D88">
            <v>12</v>
          </cell>
          <cell r="E88"/>
          <cell r="F88"/>
        </row>
        <row r="89">
          <cell r="C89"/>
          <cell r="D89"/>
          <cell r="E89"/>
          <cell r="F89"/>
        </row>
        <row r="90">
          <cell r="C90">
            <v>1</v>
          </cell>
          <cell r="D90"/>
          <cell r="E90"/>
          <cell r="F90"/>
        </row>
        <row r="91">
          <cell r="C91">
            <v>2</v>
          </cell>
          <cell r="D91"/>
          <cell r="E91"/>
          <cell r="F91"/>
        </row>
        <row r="92">
          <cell r="C92"/>
          <cell r="D92"/>
          <cell r="E92"/>
          <cell r="F92"/>
        </row>
        <row r="93">
          <cell r="C93">
            <v>2</v>
          </cell>
          <cell r="D93"/>
          <cell r="E93">
            <v>1</v>
          </cell>
          <cell r="F93"/>
        </row>
        <row r="94">
          <cell r="C94"/>
          <cell r="D94"/>
          <cell r="E94"/>
          <cell r="F94"/>
        </row>
        <row r="95">
          <cell r="C95">
            <v>2</v>
          </cell>
          <cell r="D95"/>
          <cell r="E95">
            <v>2</v>
          </cell>
          <cell r="F95"/>
        </row>
        <row r="96">
          <cell r="C96">
            <v>1</v>
          </cell>
          <cell r="D96">
            <v>2</v>
          </cell>
          <cell r="E96"/>
          <cell r="F96"/>
        </row>
        <row r="97">
          <cell r="C97"/>
          <cell r="D97"/>
          <cell r="E97"/>
          <cell r="F97"/>
        </row>
        <row r="98">
          <cell r="C98"/>
          <cell r="D98">
            <v>2</v>
          </cell>
          <cell r="E98"/>
          <cell r="F98"/>
        </row>
        <row r="99">
          <cell r="C99">
            <v>1</v>
          </cell>
          <cell r="D99"/>
          <cell r="E99"/>
          <cell r="F99"/>
        </row>
        <row r="100">
          <cell r="C100">
            <v>1</v>
          </cell>
          <cell r="D100"/>
          <cell r="E100"/>
          <cell r="F100"/>
        </row>
        <row r="101">
          <cell r="C101">
            <v>8</v>
          </cell>
          <cell r="D101"/>
          <cell r="E101">
            <v>9</v>
          </cell>
          <cell r="F101"/>
        </row>
        <row r="102">
          <cell r="C102"/>
          <cell r="D102"/>
          <cell r="E102"/>
          <cell r="F102"/>
        </row>
        <row r="103">
          <cell r="C103"/>
          <cell r="D103"/>
          <cell r="E103"/>
          <cell r="F103">
            <v>7</v>
          </cell>
        </row>
        <row r="104">
          <cell r="C104"/>
          <cell r="D104"/>
          <cell r="E104"/>
          <cell r="F104"/>
        </row>
        <row r="105">
          <cell r="C105">
            <v>1</v>
          </cell>
          <cell r="D105"/>
          <cell r="E105"/>
          <cell r="F105"/>
        </row>
        <row r="106">
          <cell r="C106">
            <v>1</v>
          </cell>
          <cell r="D106"/>
          <cell r="E106"/>
          <cell r="F106"/>
        </row>
        <row r="107">
          <cell r="C107">
            <v>1</v>
          </cell>
          <cell r="D107"/>
          <cell r="E107"/>
          <cell r="F107"/>
        </row>
        <row r="108">
          <cell r="C108"/>
          <cell r="D108"/>
          <cell r="E108"/>
          <cell r="F108"/>
        </row>
        <row r="109">
          <cell r="C109"/>
          <cell r="D109"/>
          <cell r="E109"/>
          <cell r="F109">
            <v>2</v>
          </cell>
        </row>
        <row r="110">
          <cell r="C110"/>
          <cell r="D110"/>
          <cell r="E110"/>
          <cell r="F110"/>
        </row>
        <row r="111">
          <cell r="C111"/>
          <cell r="D111"/>
          <cell r="E111"/>
          <cell r="F111"/>
        </row>
        <row r="112">
          <cell r="C112"/>
          <cell r="D112"/>
          <cell r="E112"/>
          <cell r="F112">
            <v>3</v>
          </cell>
        </row>
        <row r="113">
          <cell r="C113"/>
          <cell r="D113"/>
          <cell r="E113"/>
          <cell r="F113"/>
        </row>
        <row r="114">
          <cell r="C114"/>
          <cell r="D114"/>
          <cell r="E114">
            <v>6</v>
          </cell>
          <cell r="F114">
            <v>1</v>
          </cell>
        </row>
        <row r="115">
          <cell r="C115"/>
          <cell r="D115"/>
          <cell r="E115"/>
          <cell r="F115"/>
        </row>
        <row r="116">
          <cell r="C116"/>
          <cell r="D116"/>
          <cell r="E116"/>
          <cell r="F116"/>
        </row>
        <row r="117">
          <cell r="C117">
            <v>3</v>
          </cell>
          <cell r="D117"/>
          <cell r="E117"/>
          <cell r="F117"/>
        </row>
        <row r="118">
          <cell r="C118"/>
          <cell r="D118"/>
          <cell r="E118">
            <v>1</v>
          </cell>
          <cell r="F118"/>
        </row>
        <row r="119">
          <cell r="C119"/>
          <cell r="D119"/>
          <cell r="E119"/>
          <cell r="F119"/>
        </row>
        <row r="120">
          <cell r="C120">
            <v>1</v>
          </cell>
          <cell r="D120"/>
          <cell r="E120">
            <v>10</v>
          </cell>
          <cell r="F120"/>
        </row>
        <row r="121">
          <cell r="C121">
            <v>2</v>
          </cell>
          <cell r="D121"/>
          <cell r="E121"/>
          <cell r="F121">
            <v>3</v>
          </cell>
        </row>
        <row r="122">
          <cell r="C122"/>
          <cell r="D122"/>
          <cell r="E122"/>
          <cell r="F122"/>
        </row>
        <row r="123">
          <cell r="C123">
            <v>9</v>
          </cell>
          <cell r="D123"/>
          <cell r="E123"/>
          <cell r="F123"/>
        </row>
        <row r="124">
          <cell r="C124">
            <v>8</v>
          </cell>
          <cell r="D124"/>
          <cell r="E124">
            <v>5</v>
          </cell>
          <cell r="F124"/>
        </row>
        <row r="125">
          <cell r="C125">
            <v>1</v>
          </cell>
          <cell r="D125"/>
          <cell r="E125">
            <v>2</v>
          </cell>
          <cell r="F125"/>
        </row>
        <row r="126">
          <cell r="C126"/>
          <cell r="D126"/>
          <cell r="E126"/>
          <cell r="F126"/>
        </row>
        <row r="127">
          <cell r="C127"/>
          <cell r="D127"/>
          <cell r="E127"/>
          <cell r="F127"/>
        </row>
        <row r="128">
          <cell r="C128"/>
          <cell r="D128"/>
          <cell r="E128"/>
          <cell r="F128"/>
        </row>
        <row r="129">
          <cell r="C129">
            <v>4</v>
          </cell>
          <cell r="D129"/>
          <cell r="E129"/>
          <cell r="F129"/>
        </row>
        <row r="130">
          <cell r="C130">
            <v>2</v>
          </cell>
          <cell r="D130"/>
          <cell r="E130">
            <v>6</v>
          </cell>
          <cell r="F130"/>
        </row>
        <row r="131">
          <cell r="C131"/>
          <cell r="D131"/>
          <cell r="E131"/>
          <cell r="F131"/>
        </row>
        <row r="132">
          <cell r="C132"/>
          <cell r="D132"/>
          <cell r="E132"/>
          <cell r="F132"/>
        </row>
        <row r="133">
          <cell r="C133"/>
          <cell r="D133">
            <v>1</v>
          </cell>
          <cell r="E133"/>
          <cell r="F133"/>
        </row>
        <row r="134">
          <cell r="C134">
            <v>1</v>
          </cell>
          <cell r="D134"/>
          <cell r="E134"/>
          <cell r="F134"/>
        </row>
        <row r="135">
          <cell r="C135"/>
          <cell r="D135"/>
          <cell r="E135"/>
          <cell r="F135"/>
        </row>
        <row r="136">
          <cell r="C136"/>
          <cell r="D136"/>
          <cell r="E136"/>
          <cell r="F136"/>
        </row>
        <row r="137">
          <cell r="C137"/>
          <cell r="D137">
            <v>1</v>
          </cell>
          <cell r="E137"/>
          <cell r="F137"/>
        </row>
        <row r="138">
          <cell r="C138">
            <v>5</v>
          </cell>
          <cell r="D138"/>
          <cell r="E138"/>
          <cell r="F138"/>
        </row>
        <row r="139">
          <cell r="C139">
            <v>1</v>
          </cell>
          <cell r="D139"/>
          <cell r="E139"/>
          <cell r="F139"/>
        </row>
        <row r="140">
          <cell r="C140"/>
          <cell r="D140"/>
          <cell r="E140"/>
          <cell r="F140"/>
        </row>
        <row r="141">
          <cell r="C141">
            <v>1</v>
          </cell>
          <cell r="D141"/>
          <cell r="E141">
            <v>2</v>
          </cell>
          <cell r="F141"/>
        </row>
        <row r="142">
          <cell r="C142"/>
          <cell r="D142"/>
          <cell r="E142"/>
          <cell r="F142"/>
        </row>
        <row r="143">
          <cell r="C143"/>
          <cell r="D143"/>
          <cell r="E143">
            <v>1</v>
          </cell>
          <cell r="F143"/>
        </row>
        <row r="144">
          <cell r="C144"/>
          <cell r="D144"/>
          <cell r="E144"/>
          <cell r="F144"/>
        </row>
        <row r="145">
          <cell r="C145"/>
          <cell r="D145"/>
          <cell r="E145"/>
          <cell r="F145"/>
        </row>
        <row r="146">
          <cell r="C146">
            <v>3</v>
          </cell>
          <cell r="D146"/>
          <cell r="E146"/>
          <cell r="F146"/>
        </row>
        <row r="147">
          <cell r="C147">
            <v>2</v>
          </cell>
          <cell r="D147"/>
          <cell r="E147">
            <v>13</v>
          </cell>
          <cell r="F147"/>
        </row>
      </sheetData>
      <sheetData sheetId="35"/>
      <sheetData sheetId="36">
        <row r="7">
          <cell r="L7">
            <v>2414905.1020611348</v>
          </cell>
          <cell r="M7">
            <v>591080.268850739</v>
          </cell>
          <cell r="N7">
            <v>2072760.7358421662</v>
          </cell>
          <cell r="O7">
            <v>2352191.8388027488</v>
          </cell>
          <cell r="Y7">
            <v>7430937.9455567896</v>
          </cell>
        </row>
        <row r="8">
          <cell r="L8">
            <v>49907.401803913344</v>
          </cell>
          <cell r="M8">
            <v>12216.051136325481</v>
          </cell>
          <cell r="N8">
            <v>24810.20839660053</v>
          </cell>
          <cell r="O8">
            <v>23302.547639507055</v>
          </cell>
          <cell r="Y8">
            <v>110236.20897634642</v>
          </cell>
        </row>
        <row r="9">
          <cell r="L9">
            <v>144914.55411932699</v>
          </cell>
          <cell r="M9">
            <v>35471.363756321458</v>
          </cell>
          <cell r="N9">
            <v>63433.792151940892</v>
          </cell>
          <cell r="O9">
            <v>54797.117702908654</v>
          </cell>
          <cell r="Y9">
            <v>298616.82773049799</v>
          </cell>
        </row>
        <row r="10">
          <cell r="L10">
            <v>805095.33507131052</v>
          </cell>
          <cell r="M10">
            <v>197066.67603115004</v>
          </cell>
          <cell r="N10">
            <v>359722.8266712444</v>
          </cell>
          <cell r="O10">
            <v>327999.85027223529</v>
          </cell>
          <cell r="Y10">
            <v>1689884.6880459401</v>
          </cell>
        </row>
        <row r="11">
          <cell r="L11">
            <v>400345.5036577562</v>
          </cell>
          <cell r="M11">
            <v>0</v>
          </cell>
          <cell r="N11">
            <v>313369.54311089718</v>
          </cell>
          <cell r="O11">
            <v>319472.88251303334</v>
          </cell>
          <cell r="Y11">
            <v>1033187.9292816868</v>
          </cell>
        </row>
        <row r="12">
          <cell r="L12">
            <v>268278.00281279162</v>
          </cell>
          <cell r="M12">
            <v>65667.569992701028</v>
          </cell>
          <cell r="N12">
            <v>181163.72366297772</v>
          </cell>
          <cell r="O12">
            <v>179135.9746732621</v>
          </cell>
          <cell r="Y12">
            <v>694245.27114173246</v>
          </cell>
        </row>
        <row r="13">
          <cell r="L13">
            <v>1238419.5463041633</v>
          </cell>
          <cell r="M13">
            <v>295006.06336889631</v>
          </cell>
          <cell r="N13">
            <v>969408.89373392577</v>
          </cell>
          <cell r="O13">
            <v>988338.23237780458</v>
          </cell>
          <cell r="Y13">
            <v>3491172.7357847895</v>
          </cell>
        </row>
        <row r="14">
          <cell r="L14">
            <v>965360.35591138352</v>
          </cell>
          <cell r="M14">
            <v>236295.44008580557</v>
          </cell>
          <cell r="N14">
            <v>447762.25338527665</v>
          </cell>
          <cell r="O14">
            <v>378871.47218113998</v>
          </cell>
          <cell r="Y14">
            <v>2028289.5215636059</v>
          </cell>
        </row>
        <row r="15">
          <cell r="L15">
            <v>47007.976744359905</v>
          </cell>
          <cell r="M15">
            <v>11506.346292691025</v>
          </cell>
          <cell r="N15">
            <v>24650.471367368209</v>
          </cell>
          <cell r="O15">
            <v>27451.794169320965</v>
          </cell>
          <cell r="Y15">
            <v>110616.5885737401</v>
          </cell>
        </row>
        <row r="16">
          <cell r="L16">
            <v>315271.82371688966</v>
          </cell>
          <cell r="M16">
            <v>77170.451298991931</v>
          </cell>
          <cell r="N16">
            <v>167831.83484219623</v>
          </cell>
          <cell r="O16">
            <v>147176.1285917137</v>
          </cell>
          <cell r="Y16">
            <v>707450.23844979156</v>
          </cell>
        </row>
        <row r="17">
          <cell r="L17">
            <v>252427.62296150648</v>
          </cell>
          <cell r="M17">
            <v>61787.803789798883</v>
          </cell>
          <cell r="N17">
            <v>131776.55535031192</v>
          </cell>
          <cell r="O17">
            <v>126819.82091488564</v>
          </cell>
          <cell r="Y17">
            <v>572811.80301650288</v>
          </cell>
        </row>
        <row r="18">
          <cell r="L18">
            <v>1153034.4663047227</v>
          </cell>
          <cell r="M18">
            <v>282233.24583528558</v>
          </cell>
          <cell r="N18">
            <v>561202.32286215806</v>
          </cell>
          <cell r="O18">
            <v>479061.05945145962</v>
          </cell>
          <cell r="Y18">
            <v>2475531.0944536258</v>
          </cell>
        </row>
        <row r="19">
          <cell r="L19">
            <v>55277.767010708318</v>
          </cell>
          <cell r="M19">
            <v>13530.57871371193</v>
          </cell>
          <cell r="N19">
            <v>20511.382373723212</v>
          </cell>
          <cell r="O19">
            <v>18273.04519324944</v>
          </cell>
          <cell r="Y19">
            <v>107592.77329139289</v>
          </cell>
        </row>
        <row r="20">
          <cell r="L20">
            <v>922067.44683417131</v>
          </cell>
          <cell r="M20">
            <v>225683.2528006855</v>
          </cell>
          <cell r="N20">
            <v>428922.79846057243</v>
          </cell>
          <cell r="O20">
            <v>363747.79201677459</v>
          </cell>
          <cell r="Y20">
            <v>1940421.2901122039</v>
          </cell>
        </row>
        <row r="21">
          <cell r="L21">
            <v>447227.85235679802</v>
          </cell>
          <cell r="M21">
            <v>109469.9005859943</v>
          </cell>
          <cell r="N21">
            <v>207475.68066547182</v>
          </cell>
          <cell r="O21">
            <v>176048.09755217511</v>
          </cell>
          <cell r="Y21">
            <v>940221.53116043936</v>
          </cell>
        </row>
        <row r="22">
          <cell r="L22">
            <v>951708.99787158601</v>
          </cell>
          <cell r="M22">
            <v>227839.57960700672</v>
          </cell>
          <cell r="N22">
            <v>584566.16062755289</v>
          </cell>
          <cell r="O22">
            <v>582502.15262668615</v>
          </cell>
          <cell r="Y22">
            <v>2346616.8907328318</v>
          </cell>
        </row>
        <row r="23">
          <cell r="L23">
            <v>221232.64966106392</v>
          </cell>
          <cell r="M23">
            <v>54152.074914715784</v>
          </cell>
          <cell r="N23">
            <v>94774.745944534108</v>
          </cell>
          <cell r="O23">
            <v>75485.572948636254</v>
          </cell>
          <cell r="Y23">
            <v>445645.04346895008</v>
          </cell>
        </row>
        <row r="24">
          <cell r="L24">
            <v>861135.55249578855</v>
          </cell>
          <cell r="M24">
            <v>210783.88303859925</v>
          </cell>
          <cell r="N24">
            <v>437938.23922148021</v>
          </cell>
          <cell r="O24">
            <v>401956.15506058367</v>
          </cell>
          <cell r="Y24">
            <v>1911813.8298164518</v>
          </cell>
        </row>
        <row r="25">
          <cell r="L25">
            <v>484403.31943935738</v>
          </cell>
          <cell r="M25">
            <v>79347.42820341108</v>
          </cell>
          <cell r="N25">
            <v>192049.39247109432</v>
          </cell>
          <cell r="O25">
            <v>170200.93763869969</v>
          </cell>
          <cell r="Y25">
            <v>926001.07775256236</v>
          </cell>
        </row>
        <row r="26">
          <cell r="L26">
            <v>312668.43735290982</v>
          </cell>
          <cell r="M26">
            <v>76533.209130486634</v>
          </cell>
          <cell r="N26">
            <v>128918.63765305332</v>
          </cell>
          <cell r="O26">
            <v>126465.63845099245</v>
          </cell>
          <cell r="Y26">
            <v>644585.92258744221</v>
          </cell>
        </row>
        <row r="27">
          <cell r="L27">
            <v>639149.77030272398</v>
          </cell>
          <cell r="M27">
            <v>156446.80656437442</v>
          </cell>
          <cell r="N27">
            <v>325713.88749813091</v>
          </cell>
          <cell r="O27">
            <v>315110.18531554332</v>
          </cell>
          <cell r="Y27">
            <v>1436420.6496807728</v>
          </cell>
        </row>
        <row r="28">
          <cell r="L28">
            <v>178792.49348319267</v>
          </cell>
          <cell r="M28">
            <v>43763.813867997385</v>
          </cell>
          <cell r="N28">
            <v>103060.36459729167</v>
          </cell>
          <cell r="O28">
            <v>97518.453076815596</v>
          </cell>
          <cell r="Y28">
            <v>423135.12502529728</v>
          </cell>
        </row>
        <row r="29">
          <cell r="L29">
            <v>757133.34309947898</v>
          </cell>
          <cell r="M29">
            <v>185314.33493419725</v>
          </cell>
          <cell r="N29">
            <v>334482.53052752529</v>
          </cell>
          <cell r="O29">
            <v>306201.82932227402</v>
          </cell>
          <cell r="Y29">
            <v>1583132.0378834757</v>
          </cell>
        </row>
        <row r="30">
          <cell r="L30">
            <v>87631.361061552641</v>
          </cell>
          <cell r="M30">
            <v>21449.908213610663</v>
          </cell>
          <cell r="N30">
            <v>44235.78613011846</v>
          </cell>
          <cell r="O30">
            <v>37953.163122514226</v>
          </cell>
          <cell r="Y30">
            <v>191270.21852779601</v>
          </cell>
        </row>
        <row r="31">
          <cell r="L31">
            <v>779476.49348637694</v>
          </cell>
          <cell r="M31">
            <v>190795.84109398792</v>
          </cell>
          <cell r="N31">
            <v>449393.02447308117</v>
          </cell>
          <cell r="O31">
            <v>442278.65579177043</v>
          </cell>
          <cell r="Y31">
            <v>1861944.0148452164</v>
          </cell>
        </row>
        <row r="32">
          <cell r="L32">
            <v>480180.90323785128</v>
          </cell>
          <cell r="M32">
            <v>117535.9617334475</v>
          </cell>
          <cell r="N32">
            <v>190503.79727487138</v>
          </cell>
          <cell r="O32">
            <v>181256.65588610104</v>
          </cell>
          <cell r="Y32">
            <v>969477.31813227118</v>
          </cell>
        </row>
        <row r="33">
          <cell r="L33">
            <v>972523.99452654773</v>
          </cell>
          <cell r="M33">
            <v>0</v>
          </cell>
          <cell r="N33">
            <v>761240.97072337568</v>
          </cell>
          <cell r="O33">
            <v>776067.27440628351</v>
          </cell>
          <cell r="Y33">
            <v>2509832.2396562072</v>
          </cell>
        </row>
        <row r="34">
          <cell r="L34">
            <v>196884.37506921546</v>
          </cell>
          <cell r="M34">
            <v>48192.24216958593</v>
          </cell>
          <cell r="N34">
            <v>84111.418028826141</v>
          </cell>
          <cell r="O34">
            <v>71566.013788592274</v>
          </cell>
          <cell r="Y34">
            <v>400754.04905621975</v>
          </cell>
        </row>
        <row r="35">
          <cell r="L35">
            <v>946477.63909700722</v>
          </cell>
          <cell r="M35">
            <v>231673.43561633854</v>
          </cell>
          <cell r="N35">
            <v>455608.42038311862</v>
          </cell>
          <cell r="O35">
            <v>412786.88517179305</v>
          </cell>
          <cell r="Y35">
            <v>2046546.3802682576</v>
          </cell>
        </row>
        <row r="36">
          <cell r="L36">
            <v>10827879.108931158</v>
          </cell>
          <cell r="M36">
            <v>2650208.3445734964</v>
          </cell>
          <cell r="N36">
            <v>8631100.26649509</v>
          </cell>
          <cell r="O36">
            <v>9362406.992993962</v>
          </cell>
          <cell r="Y36">
            <v>31471594.712993708</v>
          </cell>
        </row>
        <row r="37">
          <cell r="L37">
            <v>126502.20221738203</v>
          </cell>
          <cell r="M37">
            <v>30964.4925459564</v>
          </cell>
          <cell r="N37">
            <v>77292.585230806595</v>
          </cell>
          <cell r="O37">
            <v>72810.942174822572</v>
          </cell>
          <cell r="Y37">
            <v>307570.22216896759</v>
          </cell>
        </row>
        <row r="38">
          <cell r="L38">
            <v>221554.43181488983</v>
          </cell>
          <cell r="M38">
            <v>54230.838927744124</v>
          </cell>
          <cell r="N38">
            <v>99559.952360885683</v>
          </cell>
          <cell r="O38">
            <v>100599.42308704667</v>
          </cell>
          <cell r="Y38">
            <v>475944.6461905663</v>
          </cell>
        </row>
        <row r="39">
          <cell r="L39">
            <v>427227.6855598549</v>
          </cell>
          <cell r="M39">
            <v>104574.3730390696</v>
          </cell>
          <cell r="N39">
            <v>221376.16019205254</v>
          </cell>
          <cell r="O39">
            <v>223687.4714425386</v>
          </cell>
          <cell r="Y39">
            <v>976865.69023351558</v>
          </cell>
        </row>
        <row r="40">
          <cell r="L40">
            <v>807651.70296272356</v>
          </cell>
          <cell r="M40">
            <v>194392.99097072025</v>
          </cell>
          <cell r="N40">
            <v>353914.80854518036</v>
          </cell>
          <cell r="O40">
            <v>352665.19294020213</v>
          </cell>
          <cell r="Y40">
            <v>1708624.6954188263</v>
          </cell>
        </row>
        <row r="41">
          <cell r="L41">
            <v>409827.85965274298</v>
          </cell>
          <cell r="M41">
            <v>100315.34220673781</v>
          </cell>
          <cell r="N41">
            <v>172561.95417444993</v>
          </cell>
          <cell r="O41">
            <v>174354.6663194893</v>
          </cell>
          <cell r="Y41">
            <v>857059.82235342008</v>
          </cell>
        </row>
        <row r="42">
          <cell r="L42">
            <v>461901.2635032321</v>
          </cell>
          <cell r="M42">
            <v>113061.57505571417</v>
          </cell>
          <cell r="N42">
            <v>249716.37288091032</v>
          </cell>
          <cell r="O42">
            <v>248835.26918218532</v>
          </cell>
          <cell r="Y42">
            <v>1073514.480622042</v>
          </cell>
        </row>
        <row r="43">
          <cell r="L43">
            <v>324035.61951637396</v>
          </cell>
          <cell r="M43">
            <v>79315.603596349552</v>
          </cell>
          <cell r="N43">
            <v>193990.16644537647</v>
          </cell>
          <cell r="O43">
            <v>193326.46850156391</v>
          </cell>
          <cell r="Y43">
            <v>790667.85805966379</v>
          </cell>
        </row>
        <row r="44">
          <cell r="L44">
            <v>51607.425191743365</v>
          </cell>
          <cell r="M44">
            <v>12632.173232207704</v>
          </cell>
          <cell r="N44">
            <v>30242.672559659095</v>
          </cell>
          <cell r="O44">
            <v>27855.769669016405</v>
          </cell>
          <cell r="Y44">
            <v>122338.04065262657</v>
          </cell>
        </row>
        <row r="45">
          <cell r="L45">
            <v>556318.51811876683</v>
          </cell>
          <cell r="M45">
            <v>136172.49585793467</v>
          </cell>
          <cell r="N45">
            <v>232394.87494994098</v>
          </cell>
          <cell r="O45">
            <v>234821.22875678775</v>
          </cell>
          <cell r="Y45">
            <v>1159707.1176834302</v>
          </cell>
        </row>
        <row r="46">
          <cell r="L46">
            <v>162046.10580816324</v>
          </cell>
          <cell r="M46">
            <v>39664.727945018152</v>
          </cell>
          <cell r="N46">
            <v>92474.150838317975</v>
          </cell>
          <cell r="O46">
            <v>92148.955853052772</v>
          </cell>
          <cell r="Y46">
            <v>386333.94044455216</v>
          </cell>
        </row>
        <row r="47">
          <cell r="L47">
            <v>451708.10904221516</v>
          </cell>
          <cell r="M47">
            <v>110566.55244112312</v>
          </cell>
          <cell r="N47">
            <v>249016.88077129496</v>
          </cell>
          <cell r="O47">
            <v>245395.08461969244</v>
          </cell>
          <cell r="Y47">
            <v>1056686.6268743258</v>
          </cell>
        </row>
        <row r="48">
          <cell r="L48">
            <v>588181.60160798021</v>
          </cell>
          <cell r="M48">
            <v>143971.76096082595</v>
          </cell>
          <cell r="N48">
            <v>249727.03717625409</v>
          </cell>
          <cell r="O48">
            <v>221521.11017630534</v>
          </cell>
          <cell r="Y48">
            <v>1203401.5099213657</v>
          </cell>
        </row>
        <row r="49">
          <cell r="L49">
            <v>250562.95601987554</v>
          </cell>
          <cell r="M49">
            <v>41585.671011524042</v>
          </cell>
          <cell r="N49">
            <v>86541.998713968889</v>
          </cell>
          <cell r="O49">
            <v>87445.553528062752</v>
          </cell>
          <cell r="Y49">
            <v>424550.50826190721</v>
          </cell>
        </row>
        <row r="50">
          <cell r="L50">
            <v>686657.72944448318</v>
          </cell>
          <cell r="M50">
            <v>0</v>
          </cell>
          <cell r="N50">
            <v>537502.09647231502</v>
          </cell>
          <cell r="O50">
            <v>547968.52229934768</v>
          </cell>
          <cell r="Y50">
            <v>686657.72944448318</v>
          </cell>
        </row>
        <row r="51">
          <cell r="L51">
            <v>277636.29461547465</v>
          </cell>
          <cell r="M51">
            <v>46887.644880789259</v>
          </cell>
          <cell r="N51">
            <v>97991.900817763104</v>
          </cell>
          <cell r="O51">
            <v>82915.286949632296</v>
          </cell>
          <cell r="Y51">
            <v>505431.12726365932</v>
          </cell>
        </row>
        <row r="52">
          <cell r="L52">
            <v>464806.01380950632</v>
          </cell>
          <cell r="M52">
            <v>113772.58338307857</v>
          </cell>
          <cell r="N52">
            <v>190384.07917189485</v>
          </cell>
          <cell r="O52">
            <v>192371.81291757763</v>
          </cell>
          <cell r="Y52">
            <v>961334.48928205739</v>
          </cell>
        </row>
        <row r="53">
          <cell r="L53">
            <v>443351.90002094279</v>
          </cell>
          <cell r="M53">
            <v>106903.61155010118</v>
          </cell>
          <cell r="N53">
            <v>233434.88663378646</v>
          </cell>
          <cell r="O53">
            <v>235872.09883976451</v>
          </cell>
          <cell r="Y53">
            <v>1019562.497044595</v>
          </cell>
        </row>
        <row r="54">
          <cell r="L54">
            <v>914746.45260536042</v>
          </cell>
          <cell r="M54">
            <v>223906.45551344231</v>
          </cell>
          <cell r="N54">
            <v>420838.69700662064</v>
          </cell>
          <cell r="O54">
            <v>360480.75738438172</v>
          </cell>
          <cell r="Y54">
            <v>1919972.3625098052</v>
          </cell>
        </row>
        <row r="55">
          <cell r="L55">
            <v>290103.72236696264</v>
          </cell>
          <cell r="M55">
            <v>71009.946003546502</v>
          </cell>
          <cell r="N55">
            <v>149932.36622074258</v>
          </cell>
          <cell r="O55">
            <v>129908.60451126454</v>
          </cell>
          <cell r="Y55">
            <v>640954.63910251623</v>
          </cell>
        </row>
        <row r="56">
          <cell r="L56">
            <v>345465.13116809685</v>
          </cell>
          <cell r="M56">
            <v>84560.998080968886</v>
          </cell>
          <cell r="N56">
            <v>186376.71472209931</v>
          </cell>
          <cell r="O56">
            <v>169871.93469966913</v>
          </cell>
          <cell r="Y56">
            <v>786274.77867083426</v>
          </cell>
        </row>
        <row r="57">
          <cell r="L57">
            <v>1260611.711559704</v>
          </cell>
          <cell r="M57">
            <v>308565.39460759115</v>
          </cell>
          <cell r="N57">
            <v>618065.71166157385</v>
          </cell>
          <cell r="O57">
            <v>584123.66820772889</v>
          </cell>
          <cell r="Y57">
            <v>2771366.4860365978</v>
          </cell>
        </row>
        <row r="58">
          <cell r="L58">
            <v>5000277.1714024572</v>
          </cell>
          <cell r="M58">
            <v>1223939.5242744065</v>
          </cell>
          <cell r="N58">
            <v>3422843.8062708471</v>
          </cell>
          <cell r="O58">
            <v>3354891.8023429005</v>
          </cell>
          <cell r="Y58">
            <v>13001952.304290611</v>
          </cell>
        </row>
        <row r="59">
          <cell r="L59">
            <v>196898.86941786751</v>
          </cell>
          <cell r="M59">
            <v>47477.410720259701</v>
          </cell>
          <cell r="N59">
            <v>138469.68557371609</v>
          </cell>
          <cell r="O59">
            <v>139915.39924875746</v>
          </cell>
          <cell r="Y59">
            <v>522761.3649606008</v>
          </cell>
        </row>
        <row r="60">
          <cell r="L60">
            <v>527414.18981889263</v>
          </cell>
          <cell r="M60">
            <v>129097.45809179869</v>
          </cell>
          <cell r="N60">
            <v>291955.89562384877</v>
          </cell>
          <cell r="O60">
            <v>260147.16217222947</v>
          </cell>
          <cell r="Y60">
            <v>1208614.7057067696</v>
          </cell>
        </row>
        <row r="61">
          <cell r="L61">
            <v>533441.11646483105</v>
          </cell>
          <cell r="M61">
            <v>130572.6950594723</v>
          </cell>
          <cell r="N61">
            <v>273843.020305741</v>
          </cell>
          <cell r="O61">
            <v>276702.1197370016</v>
          </cell>
          <cell r="Y61">
            <v>1214558.9515670459</v>
          </cell>
        </row>
        <row r="62">
          <cell r="L62">
            <v>977689.41836652148</v>
          </cell>
          <cell r="M62">
            <v>239313.27816134141</v>
          </cell>
          <cell r="N62">
            <v>449988.60489693505</v>
          </cell>
          <cell r="O62">
            <v>433526.33263326349</v>
          </cell>
          <cell r="Y62">
            <v>2100517.6340580615</v>
          </cell>
        </row>
        <row r="63">
          <cell r="L63">
            <v>441798.93397053919</v>
          </cell>
          <cell r="M63">
            <v>108141.04069298592</v>
          </cell>
          <cell r="N63">
            <v>237557.45241661248</v>
          </cell>
          <cell r="O63">
            <v>215234.39998899869</v>
          </cell>
          <cell r="Y63">
            <v>1002731.8270691363</v>
          </cell>
        </row>
        <row r="64">
          <cell r="L64">
            <v>395264.51742680889</v>
          </cell>
          <cell r="M64">
            <v>96750.609783943801</v>
          </cell>
          <cell r="N64">
            <v>159586.33116183712</v>
          </cell>
          <cell r="O64">
            <v>161252.51636587241</v>
          </cell>
          <cell r="Y64">
            <v>812853.97473846213</v>
          </cell>
        </row>
        <row r="65">
          <cell r="L65">
            <v>441759.54262019496</v>
          </cell>
          <cell r="M65">
            <v>108131.39870136263</v>
          </cell>
          <cell r="N65">
            <v>209092.85145315272</v>
          </cell>
          <cell r="O65">
            <v>186841.91462923252</v>
          </cell>
          <cell r="Y65">
            <v>945825.70740394283</v>
          </cell>
        </row>
        <row r="66">
          <cell r="L66">
            <v>473204.31507552433</v>
          </cell>
          <cell r="M66">
            <v>114101.80103045897</v>
          </cell>
          <cell r="N66">
            <v>234230.87420111787</v>
          </cell>
          <cell r="O66">
            <v>236676.39703556654</v>
          </cell>
          <cell r="Y66">
            <v>1058213.3873426677</v>
          </cell>
        </row>
        <row r="67">
          <cell r="L67">
            <v>90575.24622096536</v>
          </cell>
          <cell r="M67">
            <v>22170.495748665147</v>
          </cell>
          <cell r="N67">
            <v>52565.159664963947</v>
          </cell>
          <cell r="O67">
            <v>48153.61704601012</v>
          </cell>
          <cell r="Y67">
            <v>213464.51868060458</v>
          </cell>
        </row>
        <row r="68">
          <cell r="L68">
            <v>168355.28967056819</v>
          </cell>
          <cell r="M68">
            <v>41209.054235423748</v>
          </cell>
          <cell r="N68">
            <v>74080.398457210365</v>
          </cell>
          <cell r="O68">
            <v>73818.832623569033</v>
          </cell>
          <cell r="Y68">
            <v>357463.57498677133</v>
          </cell>
        </row>
        <row r="69">
          <cell r="L69">
            <v>212769.8771804139</v>
          </cell>
          <cell r="M69">
            <v>52080.605400336019</v>
          </cell>
          <cell r="N69">
            <v>126665.69522303056</v>
          </cell>
          <cell r="O69">
            <v>117682.45029400545</v>
          </cell>
          <cell r="Y69">
            <v>509198.62809778593</v>
          </cell>
        </row>
        <row r="70">
          <cell r="L70">
            <v>306198.63199491496</v>
          </cell>
          <cell r="M70">
            <v>73832.410801466118</v>
          </cell>
          <cell r="N70">
            <v>146173.72995164848</v>
          </cell>
          <cell r="O70">
            <v>147699.87886610095</v>
          </cell>
          <cell r="Y70">
            <v>673904.65161413047</v>
          </cell>
        </row>
        <row r="71">
          <cell r="L71">
            <v>153976.41071489514</v>
          </cell>
          <cell r="M71">
            <v>37689.473687117948</v>
          </cell>
          <cell r="N71">
            <v>84028.723606444386</v>
          </cell>
          <cell r="O71">
            <v>74406.240872339593</v>
          </cell>
          <cell r="Y71">
            <v>350100.84888079704</v>
          </cell>
        </row>
        <row r="72">
          <cell r="L72">
            <v>233954.08789944538</v>
          </cell>
          <cell r="M72">
            <v>57265.956512044053</v>
          </cell>
          <cell r="N72">
            <v>119395.15344754134</v>
          </cell>
          <cell r="O72">
            <v>116180.51821951184</v>
          </cell>
          <cell r="Y72">
            <v>526795.71607854264</v>
          </cell>
        </row>
        <row r="73">
          <cell r="L73">
            <v>856490.69373262185</v>
          </cell>
          <cell r="M73">
            <v>209646.94081919079</v>
          </cell>
          <cell r="N73">
            <v>388576.1541649045</v>
          </cell>
          <cell r="O73">
            <v>382214.34928475536</v>
          </cell>
          <cell r="Y73">
            <v>1836928.1380014725</v>
          </cell>
        </row>
        <row r="74">
          <cell r="L74">
            <v>846570.23951431608</v>
          </cell>
          <cell r="M74">
            <v>207209.86066923555</v>
          </cell>
          <cell r="N74">
            <v>384974.31359527406</v>
          </cell>
          <cell r="O74">
            <v>378599.51865625678</v>
          </cell>
          <cell r="Y74">
            <v>1817353.9324350825</v>
          </cell>
        </row>
        <row r="75">
          <cell r="L75">
            <v>389116.43978083809</v>
          </cell>
          <cell r="M75">
            <v>95245.718160685807</v>
          </cell>
          <cell r="N75">
            <v>240938.86791493493</v>
          </cell>
          <cell r="O75">
            <v>228535.27956823201</v>
          </cell>
          <cell r="Y75">
            <v>953836.30542469083</v>
          </cell>
        </row>
        <row r="76">
          <cell r="L76">
            <v>912253.30997296318</v>
          </cell>
          <cell r="M76">
            <v>223296.19818112953</v>
          </cell>
          <cell r="N76">
            <v>478086.58908404328</v>
          </cell>
          <cell r="O76">
            <v>416614.34203662229</v>
          </cell>
          <cell r="Y76">
            <v>2030250.4392747583</v>
          </cell>
        </row>
        <row r="77">
          <cell r="L77">
            <v>5755666.8224515514</v>
          </cell>
          <cell r="M77">
            <v>1408839.5245052986</v>
          </cell>
          <cell r="N77">
            <v>4181585.3182433913</v>
          </cell>
          <cell r="O77">
            <v>4273325.9548136322</v>
          </cell>
          <cell r="Y77">
            <v>15619417.620013874</v>
          </cell>
        </row>
        <row r="78">
          <cell r="L78">
            <v>164175.98865921394</v>
          </cell>
          <cell r="M78">
            <v>40186.068605568813</v>
          </cell>
          <cell r="N78">
            <v>118903.37675628632</v>
          </cell>
          <cell r="O78">
            <v>121859.77899959178</v>
          </cell>
          <cell r="Y78">
            <v>445125.21302066086</v>
          </cell>
        </row>
        <row r="79">
          <cell r="L79">
            <v>173334.93149933644</v>
          </cell>
          <cell r="M79">
            <v>0</v>
          </cell>
          <cell r="N79">
            <v>135677.52801725114</v>
          </cell>
          <cell r="O79">
            <v>138320.05030742488</v>
          </cell>
          <cell r="Y79">
            <v>447332.50982401241</v>
          </cell>
        </row>
        <row r="80">
          <cell r="L80">
            <v>673155.67749267258</v>
          </cell>
          <cell r="M80">
            <v>162315.24677355064</v>
          </cell>
          <cell r="N80">
            <v>375789.33228384395</v>
          </cell>
          <cell r="O80">
            <v>379712.81758942863</v>
          </cell>
          <cell r="Y80">
            <v>1590973.0741394958</v>
          </cell>
        </row>
        <row r="81">
          <cell r="L81">
            <v>896460.67498491227</v>
          </cell>
          <cell r="M81">
            <v>219430.56643878092</v>
          </cell>
          <cell r="N81">
            <v>407951.96282157931</v>
          </cell>
          <cell r="O81">
            <v>403007.46456518112</v>
          </cell>
          <cell r="Y81">
            <v>1926850.6688104537</v>
          </cell>
        </row>
        <row r="82">
          <cell r="L82">
            <v>336500.75030896481</v>
          </cell>
          <cell r="M82">
            <v>82366.74770883139</v>
          </cell>
          <cell r="N82">
            <v>128016.90692887155</v>
          </cell>
          <cell r="O82">
            <v>105712.17908142063</v>
          </cell>
          <cell r="Y82">
            <v>652596.58402808837</v>
          </cell>
        </row>
        <row r="83">
          <cell r="L83">
            <v>190845.89070987978</v>
          </cell>
          <cell r="M83">
            <v>46714.176170290375</v>
          </cell>
          <cell r="N83">
            <v>87274.299878021018</v>
          </cell>
          <cell r="O83">
            <v>73069.906482206861</v>
          </cell>
          <cell r="Y83">
            <v>397904.27324039803</v>
          </cell>
        </row>
        <row r="84">
          <cell r="L84">
            <v>245461.8679628871</v>
          </cell>
          <cell r="M84">
            <v>59187.205878281282</v>
          </cell>
          <cell r="N84">
            <v>125935.00775305569</v>
          </cell>
          <cell r="O84">
            <v>127249.85123031709</v>
          </cell>
          <cell r="Y84">
            <v>557833.93282454112</v>
          </cell>
        </row>
        <row r="85">
          <cell r="L85">
            <v>112187.46846239947</v>
          </cell>
          <cell r="M85">
            <v>27460.613096554982</v>
          </cell>
          <cell r="N85">
            <v>54273.485996649455</v>
          </cell>
          <cell r="O85">
            <v>53561.362511418913</v>
          </cell>
          <cell r="Y85">
            <v>247482.9300670228</v>
          </cell>
        </row>
        <row r="86">
          <cell r="L86">
            <v>386295.04522019555</v>
          </cell>
          <cell r="M86">
            <v>94323.783594662556</v>
          </cell>
          <cell r="N86">
            <v>144824.60420983896</v>
          </cell>
          <cell r="O86">
            <v>146336.66737313077</v>
          </cell>
          <cell r="Y86">
            <v>771780.1003978278</v>
          </cell>
        </row>
        <row r="87">
          <cell r="L87">
            <v>458944.24788640154</v>
          </cell>
          <cell r="M87">
            <v>112337.77352166435</v>
          </cell>
          <cell r="N87">
            <v>182760.12112858033</v>
          </cell>
          <cell r="O87">
            <v>154649.7883282378</v>
          </cell>
          <cell r="Y87">
            <v>908691.93086488405</v>
          </cell>
        </row>
        <row r="88">
          <cell r="L88">
            <v>546665.82738422207</v>
          </cell>
          <cell r="M88">
            <v>133809.76489310435</v>
          </cell>
          <cell r="N88">
            <v>259756.15427288684</v>
          </cell>
          <cell r="O88">
            <v>230630.90132593332</v>
          </cell>
          <cell r="Y88">
            <v>1170862.6478761465</v>
          </cell>
        </row>
        <row r="89">
          <cell r="L89">
            <v>1994604.9892152078</v>
          </cell>
          <cell r="M89">
            <v>488228.11174899328</v>
          </cell>
          <cell r="N89">
            <v>1127394.8131953878</v>
          </cell>
          <cell r="O89">
            <v>1139165.5490922322</v>
          </cell>
          <cell r="Y89">
            <v>4749393.4632518217</v>
          </cell>
        </row>
        <row r="90">
          <cell r="L90">
            <v>161874.59603212675</v>
          </cell>
          <cell r="M90">
            <v>39622.746753477193</v>
          </cell>
          <cell r="N90">
            <v>76267.568647682812</v>
          </cell>
          <cell r="O90">
            <v>77187.069961766523</v>
          </cell>
          <cell r="Y90">
            <v>354951.98139505327</v>
          </cell>
        </row>
        <row r="91">
          <cell r="L91">
            <v>503516.6597774722</v>
          </cell>
          <cell r="M91">
            <v>123247.9560446901</v>
          </cell>
          <cell r="N91">
            <v>228766.93530523207</v>
          </cell>
          <cell r="O91">
            <v>231155.41106003558</v>
          </cell>
          <cell r="Y91">
            <v>1086686.9621874299</v>
          </cell>
        </row>
        <row r="92">
          <cell r="L92">
            <v>472847.17434210767</v>
          </cell>
          <cell r="M92">
            <v>115740.85311283953</v>
          </cell>
          <cell r="N92">
            <v>185110.08215724089</v>
          </cell>
          <cell r="O92">
            <v>178892.05761331666</v>
          </cell>
          <cell r="Y92">
            <v>952590.16722550476</v>
          </cell>
        </row>
        <row r="93">
          <cell r="L93">
            <v>314353.04751742189</v>
          </cell>
          <cell r="M93">
            <v>62190.802969471137</v>
          </cell>
          <cell r="N93">
            <v>111278.30794917494</v>
          </cell>
          <cell r="O93">
            <v>94166.410755201781</v>
          </cell>
          <cell r="Y93">
            <v>581988.56919126981</v>
          </cell>
        </row>
        <row r="94">
          <cell r="L94">
            <v>1174102.8902419989</v>
          </cell>
          <cell r="M94">
            <v>275477.94580493961</v>
          </cell>
          <cell r="N94">
            <v>564655.80167574773</v>
          </cell>
          <cell r="O94">
            <v>570551.1758927959</v>
          </cell>
          <cell r="Y94">
            <v>2584787.8136154823</v>
          </cell>
        </row>
        <row r="95">
          <cell r="L95">
            <v>147527.33082388408</v>
          </cell>
          <cell r="M95">
            <v>36110.904439206046</v>
          </cell>
          <cell r="N95">
            <v>74826.147433902268</v>
          </cell>
          <cell r="O95">
            <v>74564.22899994241</v>
          </cell>
          <cell r="Y95">
            <v>333028.61169693479</v>
          </cell>
        </row>
        <row r="96">
          <cell r="L96">
            <v>772392.86816718988</v>
          </cell>
          <cell r="M96">
            <v>189061.95141025426</v>
          </cell>
          <cell r="N96">
            <v>344957.07436918898</v>
          </cell>
          <cell r="O96">
            <v>299658.76012777438</v>
          </cell>
          <cell r="Y96">
            <v>1606070.6540744076</v>
          </cell>
        </row>
        <row r="97">
          <cell r="L97">
            <v>534056.10680808907</v>
          </cell>
          <cell r="M97">
            <v>128775.61414650764</v>
          </cell>
          <cell r="N97">
            <v>287099.07799018046</v>
          </cell>
          <cell r="O97">
            <v>290096.57929468958</v>
          </cell>
          <cell r="Y97">
            <v>1240027.3782394668</v>
          </cell>
        </row>
        <row r="98">
          <cell r="L98">
            <v>240729.23134127379</v>
          </cell>
          <cell r="M98">
            <v>58924.337749089864</v>
          </cell>
          <cell r="N98">
            <v>114101.65485556764</v>
          </cell>
          <cell r="O98">
            <v>105820.20902661201</v>
          </cell>
          <cell r="Y98">
            <v>519575.43297254329</v>
          </cell>
        </row>
        <row r="99">
          <cell r="L99">
            <v>232656.26717758132</v>
          </cell>
          <cell r="M99">
            <v>56948.283306647281</v>
          </cell>
          <cell r="N99">
            <v>100410.52344417849</v>
          </cell>
          <cell r="O99">
            <v>100055.99022327243</v>
          </cell>
          <cell r="Y99">
            <v>490071.06415167946</v>
          </cell>
        </row>
        <row r="100">
          <cell r="L100">
            <v>356693.60200177872</v>
          </cell>
          <cell r="M100">
            <v>87309.439573193478</v>
          </cell>
          <cell r="N100">
            <v>258723.53344541343</v>
          </cell>
          <cell r="O100">
            <v>263762.56027699815</v>
          </cell>
          <cell r="Y100">
            <v>966489.13529738388</v>
          </cell>
        </row>
        <row r="101">
          <cell r="L101">
            <v>697803.35140791652</v>
          </cell>
          <cell r="M101">
            <v>170804.35197550184</v>
          </cell>
          <cell r="N101">
            <v>325392.79048615869</v>
          </cell>
          <cell r="O101">
            <v>269265.00643972208</v>
          </cell>
          <cell r="Y101">
            <v>1463265.5003092992</v>
          </cell>
        </row>
        <row r="102">
          <cell r="L102">
            <v>3059199.2930263351</v>
          </cell>
          <cell r="M102">
            <v>746011.68664938933</v>
          </cell>
          <cell r="N102">
            <v>1886147.2291978882</v>
          </cell>
          <cell r="O102">
            <v>1742338.991752323</v>
          </cell>
          <cell r="Y102">
            <v>7433697.2006259356</v>
          </cell>
        </row>
        <row r="103">
          <cell r="L103">
            <v>75433.722714010495</v>
          </cell>
          <cell r="M103">
            <v>16458.47902274385</v>
          </cell>
          <cell r="N103">
            <v>26624.378792922998</v>
          </cell>
          <cell r="O103">
            <v>24163.877132900358</v>
          </cell>
          <cell r="Y103">
            <v>142680.45766257771</v>
          </cell>
        </row>
        <row r="104">
          <cell r="L104">
            <v>386588.18825547525</v>
          </cell>
          <cell r="M104">
            <v>93807.912220792728</v>
          </cell>
          <cell r="N104">
            <v>193212.97827325005</v>
          </cell>
          <cell r="O104">
            <v>195230.24756744801</v>
          </cell>
          <cell r="Y104">
            <v>868839.32631696598</v>
          </cell>
        </row>
        <row r="105">
          <cell r="L105">
            <v>758279.49734527699</v>
          </cell>
          <cell r="M105">
            <v>140898.18265119859</v>
          </cell>
          <cell r="N105">
            <v>335066.40039334807</v>
          </cell>
          <cell r="O105">
            <v>287206.03148185462</v>
          </cell>
          <cell r="Y105">
            <v>1521450.1118716784</v>
          </cell>
        </row>
        <row r="106">
          <cell r="L106">
            <v>185539.9135444217</v>
          </cell>
          <cell r="M106">
            <v>45415.40913296627</v>
          </cell>
          <cell r="N106">
            <v>164181.32998901358</v>
          </cell>
          <cell r="O106">
            <v>183218.08587349043</v>
          </cell>
          <cell r="Y106">
            <v>578354.73853989202</v>
          </cell>
        </row>
        <row r="107">
          <cell r="L107">
            <v>451812.52700510883</v>
          </cell>
          <cell r="M107">
            <v>110592.11127865329</v>
          </cell>
          <cell r="N107">
            <v>174344.97033274893</v>
          </cell>
          <cell r="O107">
            <v>171164.90398920947</v>
          </cell>
          <cell r="Y107">
            <v>907914.51260572055</v>
          </cell>
        </row>
        <row r="108">
          <cell r="L108">
            <v>346442.18684079428</v>
          </cell>
          <cell r="M108">
            <v>84800.156234454917</v>
          </cell>
          <cell r="N108">
            <v>163934.20208390095</v>
          </cell>
          <cell r="O108">
            <v>136606.90073162812</v>
          </cell>
          <cell r="Y108">
            <v>731783.44589077821</v>
          </cell>
        </row>
        <row r="109">
          <cell r="L109">
            <v>99341.191696472641</v>
          </cell>
          <cell r="M109">
            <v>24316.174231543846</v>
          </cell>
          <cell r="N109">
            <v>78897.852107396538</v>
          </cell>
          <cell r="O109">
            <v>84346.995914901272</v>
          </cell>
          <cell r="Y109">
            <v>286902.21395031427</v>
          </cell>
        </row>
        <row r="110">
          <cell r="L110">
            <v>403256.72565353272</v>
          </cell>
          <cell r="M110">
            <v>98706.897245539541</v>
          </cell>
          <cell r="N110">
            <v>169956.34280397391</v>
          </cell>
          <cell r="O110">
            <v>171730.79768147069</v>
          </cell>
          <cell r="Y110">
            <v>843650.76338451682</v>
          </cell>
        </row>
        <row r="111">
          <cell r="L111">
            <v>202720.23675040313</v>
          </cell>
          <cell r="M111">
            <v>49620.711337386223</v>
          </cell>
          <cell r="N111">
            <v>130309.82833128271</v>
          </cell>
          <cell r="O111">
            <v>125921.51375000866</v>
          </cell>
          <cell r="Y111">
            <v>508572.29016908072</v>
          </cell>
        </row>
        <row r="112">
          <cell r="L112">
            <v>196878.32093302888</v>
          </cell>
          <cell r="M112">
            <v>48159.942602294301</v>
          </cell>
          <cell r="N112">
            <v>120287.21908144235</v>
          </cell>
          <cell r="O112">
            <v>121543.09596769525</v>
          </cell>
          <cell r="Y112">
            <v>486868.57858446077</v>
          </cell>
        </row>
        <row r="113">
          <cell r="L113">
            <v>87587.524073548528</v>
          </cell>
          <cell r="M113">
            <v>21439.178043981221</v>
          </cell>
          <cell r="N113">
            <v>41557.699032759941</v>
          </cell>
          <cell r="O113">
            <v>37601.682211153522</v>
          </cell>
          <cell r="Y113">
            <v>188186.08336144322</v>
          </cell>
        </row>
        <row r="114">
          <cell r="L114">
            <v>294083.08755852294</v>
          </cell>
          <cell r="M114">
            <v>71983.992475875639</v>
          </cell>
          <cell r="N114">
            <v>125983.34494378588</v>
          </cell>
          <cell r="O114">
            <v>123958.77733405732</v>
          </cell>
          <cell r="Y114">
            <v>616009.20231224177</v>
          </cell>
        </row>
        <row r="115">
          <cell r="L115">
            <v>1335310.6080467312</v>
          </cell>
          <cell r="M115">
            <v>326849.76739257271</v>
          </cell>
          <cell r="N115">
            <v>675365.24509880773</v>
          </cell>
          <cell r="O115">
            <v>584550.24608963332</v>
          </cell>
          <cell r="Y115">
            <v>2922075.8666277453</v>
          </cell>
        </row>
        <row r="116">
          <cell r="L116">
            <v>567828.83441975084</v>
          </cell>
          <cell r="M116">
            <v>138989.92588726297</v>
          </cell>
          <cell r="N116">
            <v>263907.39976949908</v>
          </cell>
          <cell r="O116">
            <v>262973.30120002938</v>
          </cell>
          <cell r="Y116">
            <v>1233699.4612765422</v>
          </cell>
        </row>
        <row r="117">
          <cell r="L117">
            <v>30680.790242618416</v>
          </cell>
          <cell r="M117">
            <v>7328.7612396240702</v>
          </cell>
          <cell r="N117">
            <v>21124.582910800382</v>
          </cell>
          <cell r="O117">
            <v>21049.995445634668</v>
          </cell>
          <cell r="Y117">
            <v>80184.129838677531</v>
          </cell>
        </row>
        <row r="118">
          <cell r="L118">
            <v>810425.83486547216</v>
          </cell>
          <cell r="M118">
            <v>198371.44557863128</v>
          </cell>
          <cell r="N118">
            <v>363784.38494180166</v>
          </cell>
          <cell r="O118">
            <v>346582.47212863661</v>
          </cell>
          <cell r="Y118">
            <v>1719164.1375145419</v>
          </cell>
        </row>
        <row r="119">
          <cell r="L119">
            <v>985424.89777665911</v>
          </cell>
          <cell r="M119">
            <v>178361.50458641155</v>
          </cell>
          <cell r="N119">
            <v>456964.28845889313</v>
          </cell>
          <cell r="O119">
            <v>386657.72157810244</v>
          </cell>
          <cell r="Y119">
            <v>2007408.4124000664</v>
          </cell>
        </row>
        <row r="120">
          <cell r="L120">
            <v>79709.254570045581</v>
          </cell>
          <cell r="M120">
            <v>19510.779857702593</v>
          </cell>
          <cell r="N120">
            <v>51202.189035237774</v>
          </cell>
          <cell r="O120">
            <v>51021.402436647862</v>
          </cell>
          <cell r="Y120">
            <v>201443.6258996338</v>
          </cell>
        </row>
        <row r="121">
          <cell r="L121">
            <v>2465361.2924172911</v>
          </cell>
          <cell r="M121">
            <v>0</v>
          </cell>
          <cell r="N121">
            <v>1478416.588817725</v>
          </cell>
          <cell r="O121">
            <v>1353193.7722610764</v>
          </cell>
          <cell r="Y121">
            <v>5296971.6534960922</v>
          </cell>
        </row>
        <row r="122">
          <cell r="L122">
            <v>511864.33739475888</v>
          </cell>
          <cell r="M122">
            <v>125291.25329031709</v>
          </cell>
          <cell r="N122">
            <v>276688.23258127662</v>
          </cell>
          <cell r="O122">
            <v>275711.29145081446</v>
          </cell>
          <cell r="Y122">
            <v>1189555.1147171669</v>
          </cell>
        </row>
        <row r="123">
          <cell r="L123">
            <v>305603.30866379198</v>
          </cell>
          <cell r="M123">
            <v>74803.846947095706</v>
          </cell>
          <cell r="N123">
            <v>147079.63446523898</v>
          </cell>
          <cell r="O123">
            <v>140143.86885847544</v>
          </cell>
          <cell r="Y123">
            <v>667630.65893460216</v>
          </cell>
        </row>
        <row r="124">
          <cell r="L124">
            <v>1508441.5034064918</v>
          </cell>
          <cell r="M124">
            <v>368139.38168817497</v>
          </cell>
          <cell r="N124">
            <v>815266.13905582123</v>
          </cell>
          <cell r="O124">
            <v>823778.04836757958</v>
          </cell>
          <cell r="Y124">
            <v>3515625.0725180674</v>
          </cell>
        </row>
        <row r="125">
          <cell r="L125">
            <v>19036243.386943597</v>
          </cell>
          <cell r="M125">
            <v>4659256.3650450194</v>
          </cell>
          <cell r="N125">
            <v>16418866.131046504</v>
          </cell>
          <cell r="O125">
            <v>18683919.59233854</v>
          </cell>
          <cell r="Y125">
            <v>58798285.475373663</v>
          </cell>
        </row>
        <row r="126">
          <cell r="L126">
            <v>317579.79504840088</v>
          </cell>
          <cell r="M126">
            <v>77735.383449090441</v>
          </cell>
          <cell r="N126">
            <v>132264.41797909862</v>
          </cell>
          <cell r="O126">
            <v>131797.41383940342</v>
          </cell>
          <cell r="Y126">
            <v>659377.01031599334</v>
          </cell>
        </row>
        <row r="127">
          <cell r="L127">
            <v>51425.034282096145</v>
          </cell>
          <cell r="M127">
            <v>12587.528618412625</v>
          </cell>
          <cell r="N127">
            <v>23636.920361767174</v>
          </cell>
          <cell r="O127">
            <v>21136.618800791686</v>
          </cell>
          <cell r="Y127">
            <v>108786.10206306764</v>
          </cell>
        </row>
        <row r="128">
          <cell r="L128">
            <v>60671.166097211048</v>
          </cell>
          <cell r="M128">
            <v>14850.220615020251</v>
          </cell>
          <cell r="N128">
            <v>50818.388806085954</v>
          </cell>
          <cell r="O128">
            <v>56849.128735004706</v>
          </cell>
          <cell r="Y128">
            <v>183188.90425332193</v>
          </cell>
        </row>
        <row r="129">
          <cell r="L129">
            <v>221438.56353811501</v>
          </cell>
          <cell r="M129">
            <v>54202.477347237087</v>
          </cell>
          <cell r="N129">
            <v>94285.275928393865</v>
          </cell>
          <cell r="O129">
            <v>91472.594150116405</v>
          </cell>
          <cell r="Y129">
            <v>461398.91096386232</v>
          </cell>
        </row>
        <row r="130">
          <cell r="L130">
            <v>1170774.6187844069</v>
          </cell>
          <cell r="M130">
            <v>286575.57987843041</v>
          </cell>
          <cell r="N130">
            <v>564160.38702872652</v>
          </cell>
          <cell r="O130">
            <v>553441.37260489864</v>
          </cell>
          <cell r="Y130">
            <v>2574951.9582964624</v>
          </cell>
        </row>
        <row r="131">
          <cell r="L131">
            <v>1858715.0222605506</v>
          </cell>
          <cell r="M131">
            <v>323757.23193278094</v>
          </cell>
          <cell r="N131">
            <v>1034602.8480032105</v>
          </cell>
          <cell r="O131">
            <v>970794.12318822567</v>
          </cell>
          <cell r="Y131">
            <v>4187869.2253847676</v>
          </cell>
        </row>
        <row r="132">
          <cell r="L132">
            <v>194776.96003606991</v>
          </cell>
          <cell r="M132">
            <v>47676.40105424363</v>
          </cell>
          <cell r="N132">
            <v>97055.038118078766</v>
          </cell>
          <cell r="O132">
            <v>88876.755386312594</v>
          </cell>
          <cell r="Y132">
            <v>428385.15459470492</v>
          </cell>
        </row>
        <row r="133">
          <cell r="L133">
            <v>1061616.3402130173</v>
          </cell>
          <cell r="M133">
            <v>256765.1756878451</v>
          </cell>
          <cell r="N133">
            <v>512446.7663045603</v>
          </cell>
          <cell r="O133">
            <v>517797.04419901548</v>
          </cell>
          <cell r="Y133">
            <v>2348625.3264044384</v>
          </cell>
        </row>
        <row r="134">
          <cell r="L134">
            <v>161592.95617587247</v>
          </cell>
          <cell r="M134">
            <v>39553.808544681102</v>
          </cell>
          <cell r="N134">
            <v>67855.399641748416</v>
          </cell>
          <cell r="O134">
            <v>63306.298864776887</v>
          </cell>
          <cell r="Y134">
            <v>332308.4632270789</v>
          </cell>
        </row>
        <row r="135">
          <cell r="L135">
            <v>139037.47931947562</v>
          </cell>
          <cell r="M135">
            <v>34032.806674767206</v>
          </cell>
          <cell r="N135">
            <v>57263.493987351314</v>
          </cell>
          <cell r="O135">
            <v>57861.362148856511</v>
          </cell>
          <cell r="Y135">
            <v>288195.14213045064</v>
          </cell>
        </row>
        <row r="136">
          <cell r="L136">
            <v>360278.3598773916</v>
          </cell>
          <cell r="M136">
            <v>88186.896301794346</v>
          </cell>
          <cell r="N136">
            <v>154941.64476179882</v>
          </cell>
          <cell r="O136">
            <v>123273.74533558602</v>
          </cell>
          <cell r="Y136">
            <v>726680.64627657074</v>
          </cell>
        </row>
        <row r="137">
          <cell r="L137">
            <v>293396.57754986285</v>
          </cell>
          <cell r="M137">
            <v>71815.952444372044</v>
          </cell>
          <cell r="N137">
            <v>126447.01528444637</v>
          </cell>
          <cell r="O137">
            <v>126068.75441569614</v>
          </cell>
          <cell r="Y137">
            <v>617728.29969437746</v>
          </cell>
        </row>
        <row r="138">
          <cell r="L138">
            <v>295166.85538177274</v>
          </cell>
          <cell r="M138">
            <v>72249.271025152586</v>
          </cell>
          <cell r="N138">
            <v>179926.30129534943</v>
          </cell>
          <cell r="O138">
            <v>189356.51356069991</v>
          </cell>
          <cell r="Y138">
            <v>736698.94126297464</v>
          </cell>
        </row>
        <row r="139">
          <cell r="L139">
            <v>482666.76967172697</v>
          </cell>
          <cell r="M139">
            <v>118144.43803909882</v>
          </cell>
          <cell r="N139">
            <v>251594.86671393193</v>
          </cell>
          <cell r="O139">
            <v>246180.4987063338</v>
          </cell>
          <cell r="Y139">
            <v>1098586.5731310914</v>
          </cell>
        </row>
        <row r="140">
          <cell r="L140">
            <v>110225.21786199532</v>
          </cell>
          <cell r="M140">
            <v>26980.30450884279</v>
          </cell>
          <cell r="N140">
            <v>57828.727298638201</v>
          </cell>
          <cell r="O140">
            <v>58263.857545667008</v>
          </cell>
          <cell r="Y140">
            <v>253298.1072151433</v>
          </cell>
        </row>
        <row r="141">
          <cell r="L141">
            <v>899314.38486893428</v>
          </cell>
          <cell r="M141">
            <v>220129.08138068125</v>
          </cell>
          <cell r="N141">
            <v>449740.40024374804</v>
          </cell>
          <cell r="O141">
            <v>384267.9092848443</v>
          </cell>
          <cell r="Y141">
            <v>1953451.7757782077</v>
          </cell>
        </row>
        <row r="142">
          <cell r="L142">
            <v>758800.77154194587</v>
          </cell>
          <cell r="M142">
            <v>167526.38484349981</v>
          </cell>
          <cell r="N142">
            <v>336384.12210798281</v>
          </cell>
          <cell r="O142">
            <v>311675.25331100752</v>
          </cell>
          <cell r="Y142">
            <v>1574386.5318044361</v>
          </cell>
        </row>
        <row r="143">
          <cell r="L143">
            <v>291896.25775019033</v>
          </cell>
          <cell r="M143">
            <v>71448.712661671045</v>
          </cell>
          <cell r="N143">
            <v>145435.01618633588</v>
          </cell>
          <cell r="O143">
            <v>137382.39299847686</v>
          </cell>
          <cell r="Y143">
            <v>646162.37959667412</v>
          </cell>
        </row>
        <row r="144">
          <cell r="L144">
            <v>514294.14942540135</v>
          </cell>
          <cell r="M144">
            <v>125886.00891663902</v>
          </cell>
          <cell r="N144">
            <v>241989.89148734466</v>
          </cell>
          <cell r="O144">
            <v>244516.42351416007</v>
          </cell>
          <cell r="Y144">
            <v>1126686.4733435451</v>
          </cell>
        </row>
        <row r="145">
          <cell r="L145">
            <v>133759.57280108333</v>
          </cell>
          <cell r="M145">
            <v>32740.91061143878</v>
          </cell>
          <cell r="N145">
            <v>62512.116597605913</v>
          </cell>
          <cell r="O145">
            <v>51784.49968223297</v>
          </cell>
          <cell r="Y145">
            <v>280797.09969236096</v>
          </cell>
        </row>
        <row r="146">
          <cell r="L146">
            <v>524707.13377108332</v>
          </cell>
          <cell r="M146">
            <v>128434.84024527432</v>
          </cell>
          <cell r="N146">
            <v>232677.61715280867</v>
          </cell>
          <cell r="O146">
            <v>227617.67151621313</v>
          </cell>
          <cell r="Y146">
            <v>1113437.2626853795</v>
          </cell>
        </row>
        <row r="147">
          <cell r="L147">
            <v>712722.28971909254</v>
          </cell>
          <cell r="M147">
            <v>162.77505429119049</v>
          </cell>
          <cell r="N147">
            <v>530.09392665701728</v>
          </cell>
          <cell r="O147">
            <v>573.72121068430829</v>
          </cell>
          <cell r="Y147">
            <v>712722.28971909254</v>
          </cell>
        </row>
        <row r="148">
          <cell r="L148">
            <v>878309.21543687664</v>
          </cell>
          <cell r="M148">
            <v>0</v>
          </cell>
          <cell r="N148">
            <v>409128.55336403352</v>
          </cell>
          <cell r="O148">
            <v>346181.78766175674</v>
          </cell>
          <cell r="Y148">
            <v>1633619.556462667</v>
          </cell>
        </row>
        <row r="151">
          <cell r="L151">
            <v>0</v>
          </cell>
          <cell r="M151">
            <v>0</v>
          </cell>
          <cell r="N151">
            <v>0</v>
          </cell>
          <cell r="O151">
            <v>0</v>
          </cell>
          <cell r="Y151">
            <v>0</v>
          </cell>
        </row>
        <row r="152">
          <cell r="L152">
            <v>604388.96202749864</v>
          </cell>
          <cell r="M152">
            <v>147938.90684526946</v>
          </cell>
          <cell r="N152">
            <v>267856.21882526204</v>
          </cell>
          <cell r="O152">
            <v>226645.00902419575</v>
          </cell>
          <cell r="Y152">
            <v>1246829.0967222259</v>
          </cell>
        </row>
      </sheetData>
      <sheetData sheetId="37"/>
      <sheetData sheetId="38"/>
      <sheetData sheetId="39"/>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Directions-TBRev"/>
      <sheetName val="ASD FY14 FIN-Eligibility Calcs"/>
      <sheetName val="FY14 ASD Allocations by Subpot"/>
      <sheetName val="FY17 Munis-Charts 1,3 and 4"/>
      <sheetName val="FY17 Chart 9-Shelby and Munis"/>
      <sheetName val="FY20 Bradley-Cleveland "/>
      <sheetName val="FY20 Rutherford-Murfreesboro"/>
      <sheetName val="FY20 Arlington-Lakeland"/>
      <sheetName val="FY20 SBE Resource Data"/>
      <sheetName val="SBE FY20 Charts -1,3,4 and 9"/>
      <sheetName val="ASD Cals-Chart 1, SchInfo FY20 "/>
      <sheetName val="FY20 ASD Charts-2,5,6 and 8 "/>
      <sheetName val="FY16-20 ASD School Config "/>
      <sheetName val="FY20 Orig FINAL Alloc"/>
      <sheetName val="FY20 FINAL-merged"/>
      <sheetName val="Orig Pops-FY20 Final "/>
      <sheetName val="Populations-merged-20 FIN"/>
      <sheetName val="Spec Schs Calcs-20 "/>
      <sheetName val="Adj. Pops with Spec Schs 20 "/>
      <sheetName val="Hold Harmless-20 Fin"/>
      <sheetName val="Sch Imp and State Adm-FY20FIN"/>
      <sheetName val="FY19 F-FY20 F Summary"/>
      <sheetName val="Bradley-Cleveland-N A FY21"/>
      <sheetName val="Murfreesboro-Rutherford-NA FY21"/>
      <sheetName val="Arlington-Lakeland-NA FY21 "/>
      <sheetName val="FY21 SBE Resource Data"/>
      <sheetName val="FY21 SBE Charts-1,3, 4 and 9"/>
      <sheetName val="ASD Calcs-Chart 1, SchInfo FY21"/>
      <sheetName val="ASD Charts-2,5,6 and 8"/>
      <sheetName val="ASD School Configuration-2-20"/>
      <sheetName val="2020-21 Orig Final Alloc"/>
      <sheetName val="2020-2021 Final-merged"/>
      <sheetName val="Orig Pops FY21 Final"/>
      <sheetName val="Populations-merged FY21"/>
      <sheetName val="Spec Schs Calculations-21"/>
      <sheetName val="Adj. Populations-Spec Schs 21"/>
      <sheetName val="Hold Harmless Base-21"/>
      <sheetName val="Sch Imp and State Adm-FY21Final"/>
      <sheetName val="FY19 FINALR-FY20 PRELIM Fin"/>
      <sheetName val="LEAs -Grades served"/>
      <sheetName val="LOSS COMPARIS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2">
          <cell r="E2" t="str">
            <v xml:space="preserve">FORMULA COUNTS USED TO DETERMINE Final SCHOOL YEAR 2020-2021 TITLE I ALLOCATIONS </v>
          </cell>
        </row>
        <row r="8">
          <cell r="F8">
            <v>4046.0493456945496</v>
          </cell>
          <cell r="G8">
            <v>0</v>
          </cell>
          <cell r="H8"/>
          <cell r="I8">
            <v>23</v>
          </cell>
          <cell r="J8">
            <v>0</v>
          </cell>
          <cell r="L8">
            <v>9213</v>
          </cell>
        </row>
        <row r="9">
          <cell r="F9">
            <v>105</v>
          </cell>
          <cell r="G9">
            <v>0</v>
          </cell>
          <cell r="H9">
            <v>0</v>
          </cell>
          <cell r="I9">
            <v>0</v>
          </cell>
          <cell r="J9">
            <v>0</v>
          </cell>
          <cell r="L9">
            <v>384</v>
          </cell>
        </row>
        <row r="10">
          <cell r="F10">
            <v>191</v>
          </cell>
          <cell r="G10">
            <v>0</v>
          </cell>
          <cell r="H10">
            <v>0</v>
          </cell>
          <cell r="I10">
            <v>3</v>
          </cell>
          <cell r="J10">
            <v>0</v>
          </cell>
          <cell r="L10">
            <v>1265</v>
          </cell>
        </row>
        <row r="11">
          <cell r="F11">
            <v>1280</v>
          </cell>
          <cell r="G11">
            <v>66</v>
          </cell>
          <cell r="H11">
            <v>0</v>
          </cell>
          <cell r="I11">
            <v>40</v>
          </cell>
          <cell r="J11">
            <v>0</v>
          </cell>
          <cell r="L11">
            <v>7100</v>
          </cell>
        </row>
        <row r="12">
          <cell r="F12">
            <v>313</v>
          </cell>
          <cell r="G12">
            <v>0</v>
          </cell>
          <cell r="H12">
            <v>0</v>
          </cell>
          <cell r="I12">
            <v>4</v>
          </cell>
          <cell r="J12">
            <v>0</v>
          </cell>
          <cell r="L12">
            <v>3902</v>
          </cell>
        </row>
        <row r="13">
          <cell r="F13">
            <v>454</v>
          </cell>
          <cell r="G13">
            <v>0</v>
          </cell>
          <cell r="H13">
            <v>0</v>
          </cell>
          <cell r="I13">
            <v>6</v>
          </cell>
          <cell r="J13">
            <v>0</v>
          </cell>
          <cell r="L13">
            <v>1424</v>
          </cell>
        </row>
        <row r="14">
          <cell r="F14">
            <v>1430</v>
          </cell>
          <cell r="G14">
            <v>484</v>
          </cell>
          <cell r="H14">
            <v>0</v>
          </cell>
          <cell r="I14">
            <v>7</v>
          </cell>
          <cell r="J14">
            <v>0</v>
          </cell>
          <cell r="L14">
            <v>10623</v>
          </cell>
        </row>
        <row r="15">
          <cell r="F15">
            <v>1826</v>
          </cell>
          <cell r="G15">
            <v>0</v>
          </cell>
          <cell r="H15">
            <v>0</v>
          </cell>
          <cell r="I15">
            <v>28</v>
          </cell>
          <cell r="J15">
            <v>0</v>
          </cell>
          <cell r="L15">
            <v>9151</v>
          </cell>
        </row>
        <row r="16">
          <cell r="F16">
            <v>81</v>
          </cell>
          <cell r="G16">
            <v>0</v>
          </cell>
          <cell r="H16">
            <v>0</v>
          </cell>
          <cell r="I16">
            <v>0</v>
          </cell>
          <cell r="J16">
            <v>0</v>
          </cell>
          <cell r="L16">
            <v>327</v>
          </cell>
        </row>
        <row r="17">
          <cell r="F17">
            <v>672</v>
          </cell>
          <cell r="G17">
            <v>0</v>
          </cell>
          <cell r="H17">
            <v>0</v>
          </cell>
          <cell r="I17">
            <v>11</v>
          </cell>
          <cell r="J17">
            <v>0</v>
          </cell>
          <cell r="L17">
            <v>2427</v>
          </cell>
        </row>
        <row r="18">
          <cell r="F18">
            <v>544</v>
          </cell>
          <cell r="G18">
            <v>0</v>
          </cell>
          <cell r="H18">
            <v>0</v>
          </cell>
          <cell r="I18">
            <v>3</v>
          </cell>
          <cell r="J18">
            <v>0</v>
          </cell>
          <cell r="L18">
            <v>1651</v>
          </cell>
        </row>
        <row r="19">
          <cell r="F19">
            <v>1825</v>
          </cell>
          <cell r="G19">
            <v>111</v>
          </cell>
          <cell r="H19">
            <v>0</v>
          </cell>
          <cell r="I19">
            <v>54</v>
          </cell>
          <cell r="J19">
            <v>0</v>
          </cell>
          <cell r="L19">
            <v>13604</v>
          </cell>
        </row>
        <row r="20">
          <cell r="F20">
            <v>83</v>
          </cell>
          <cell r="G20">
            <v>0</v>
          </cell>
          <cell r="H20">
            <v>0</v>
          </cell>
          <cell r="I20">
            <v>0</v>
          </cell>
          <cell r="J20">
            <v>0</v>
          </cell>
          <cell r="L20">
            <v>573</v>
          </cell>
        </row>
        <row r="21">
          <cell r="F21">
            <v>1832</v>
          </cell>
          <cell r="G21">
            <v>18</v>
          </cell>
          <cell r="H21">
            <v>0</v>
          </cell>
          <cell r="I21">
            <v>50</v>
          </cell>
          <cell r="J21">
            <v>0</v>
          </cell>
          <cell r="L21">
            <v>10623</v>
          </cell>
        </row>
        <row r="22">
          <cell r="F22">
            <v>1001</v>
          </cell>
          <cell r="G22">
            <v>0</v>
          </cell>
          <cell r="H22">
            <v>0</v>
          </cell>
          <cell r="I22">
            <v>12</v>
          </cell>
          <cell r="J22">
            <v>0</v>
          </cell>
          <cell r="L22">
            <v>3825</v>
          </cell>
        </row>
        <row r="23">
          <cell r="F23">
            <v>1513</v>
          </cell>
          <cell r="G23">
            <v>0</v>
          </cell>
          <cell r="H23">
            <v>0</v>
          </cell>
          <cell r="I23">
            <v>9</v>
          </cell>
          <cell r="J23">
            <v>0</v>
          </cell>
          <cell r="L23">
            <v>5964</v>
          </cell>
        </row>
        <row r="24">
          <cell r="F24">
            <v>437</v>
          </cell>
          <cell r="G24">
            <v>0</v>
          </cell>
          <cell r="H24">
            <v>0</v>
          </cell>
          <cell r="I24">
            <v>15</v>
          </cell>
          <cell r="J24">
            <v>0</v>
          </cell>
          <cell r="L24">
            <v>2229</v>
          </cell>
        </row>
        <row r="25">
          <cell r="F25">
            <v>1637</v>
          </cell>
          <cell r="G25">
            <v>0</v>
          </cell>
          <cell r="H25">
            <v>0</v>
          </cell>
          <cell r="I25">
            <v>9</v>
          </cell>
          <cell r="J25">
            <v>0</v>
          </cell>
          <cell r="L25">
            <v>5936</v>
          </cell>
        </row>
        <row r="26">
          <cell r="F26">
            <v>770</v>
          </cell>
          <cell r="G26">
            <v>0</v>
          </cell>
          <cell r="H26">
            <v>0</v>
          </cell>
          <cell r="I26">
            <v>14</v>
          </cell>
          <cell r="J26">
            <v>0</v>
          </cell>
          <cell r="L26">
            <v>6623</v>
          </cell>
        </row>
        <row r="27">
          <cell r="F27">
            <v>569</v>
          </cell>
          <cell r="G27">
            <v>0</v>
          </cell>
          <cell r="H27">
            <v>0</v>
          </cell>
          <cell r="I27">
            <v>14</v>
          </cell>
          <cell r="J27">
            <v>0</v>
          </cell>
          <cell r="L27">
            <v>2853</v>
          </cell>
        </row>
        <row r="28">
          <cell r="F28">
            <v>1265</v>
          </cell>
          <cell r="G28">
            <v>0</v>
          </cell>
          <cell r="H28">
            <v>0</v>
          </cell>
          <cell r="I28">
            <v>16</v>
          </cell>
          <cell r="J28">
            <v>0</v>
          </cell>
          <cell r="L28">
            <v>4475</v>
          </cell>
        </row>
        <row r="29">
          <cell r="F29">
            <v>335</v>
          </cell>
          <cell r="G29">
            <v>0</v>
          </cell>
          <cell r="H29">
            <v>0</v>
          </cell>
          <cell r="I29">
            <v>11</v>
          </cell>
          <cell r="J29">
            <v>0</v>
          </cell>
          <cell r="L29">
            <v>1187</v>
          </cell>
        </row>
        <row r="30">
          <cell r="F30">
            <v>1422</v>
          </cell>
          <cell r="G30">
            <v>21</v>
          </cell>
          <cell r="H30">
            <v>0</v>
          </cell>
          <cell r="I30">
            <v>12</v>
          </cell>
          <cell r="J30">
            <v>0</v>
          </cell>
          <cell r="L30">
            <v>6464</v>
          </cell>
        </row>
        <row r="31">
          <cell r="F31">
            <v>172</v>
          </cell>
          <cell r="G31">
            <v>0</v>
          </cell>
          <cell r="H31">
            <v>0</v>
          </cell>
          <cell r="I31">
            <v>1</v>
          </cell>
          <cell r="J31">
            <v>0</v>
          </cell>
          <cell r="L31">
            <v>755</v>
          </cell>
        </row>
        <row r="32">
          <cell r="F32">
            <v>1543</v>
          </cell>
          <cell r="G32">
            <v>0</v>
          </cell>
          <cell r="H32">
            <v>0</v>
          </cell>
          <cell r="I32">
            <v>16</v>
          </cell>
          <cell r="J32">
            <v>0</v>
          </cell>
          <cell r="L32">
            <v>4643</v>
          </cell>
        </row>
        <row r="33">
          <cell r="F33">
            <v>1061</v>
          </cell>
          <cell r="G33">
            <v>0</v>
          </cell>
          <cell r="H33">
            <v>0</v>
          </cell>
          <cell r="I33">
            <v>30</v>
          </cell>
          <cell r="J33">
            <v>0</v>
          </cell>
          <cell r="L33">
            <v>5311</v>
          </cell>
        </row>
        <row r="34">
          <cell r="F34">
            <v>943</v>
          </cell>
          <cell r="G34">
            <v>0</v>
          </cell>
          <cell r="H34">
            <v>0</v>
          </cell>
          <cell r="I34">
            <v>8</v>
          </cell>
          <cell r="J34">
            <v>0</v>
          </cell>
          <cell r="L34">
            <v>9944</v>
          </cell>
        </row>
        <row r="35">
          <cell r="F35">
            <v>399</v>
          </cell>
          <cell r="G35">
            <v>0</v>
          </cell>
          <cell r="H35">
            <v>0</v>
          </cell>
          <cell r="I35">
            <v>1</v>
          </cell>
          <cell r="J35">
            <v>0</v>
          </cell>
          <cell r="L35">
            <v>1831</v>
          </cell>
        </row>
        <row r="36">
          <cell r="F36">
            <v>1651</v>
          </cell>
          <cell r="G36">
            <v>11</v>
          </cell>
          <cell r="H36">
            <v>0</v>
          </cell>
          <cell r="I36">
            <v>34</v>
          </cell>
          <cell r="J36">
            <v>0</v>
          </cell>
          <cell r="L36">
            <v>7742</v>
          </cell>
        </row>
        <row r="37">
          <cell r="F37">
            <v>24564</v>
          </cell>
          <cell r="G37">
            <v>167</v>
          </cell>
          <cell r="H37">
            <v>0</v>
          </cell>
          <cell r="I37">
            <v>275</v>
          </cell>
          <cell r="J37">
            <v>0</v>
          </cell>
          <cell r="L37">
            <v>96604</v>
          </cell>
        </row>
        <row r="38">
          <cell r="F38">
            <v>257</v>
          </cell>
          <cell r="G38">
            <v>0</v>
          </cell>
          <cell r="H38">
            <v>0</v>
          </cell>
          <cell r="I38">
            <v>1</v>
          </cell>
          <cell r="J38">
            <v>0</v>
          </cell>
          <cell r="L38">
            <v>791</v>
          </cell>
        </row>
        <row r="39">
          <cell r="F39">
            <v>408</v>
          </cell>
          <cell r="G39">
            <v>0</v>
          </cell>
          <cell r="H39">
            <v>0</v>
          </cell>
          <cell r="I39">
            <v>3</v>
          </cell>
          <cell r="J39">
            <v>0</v>
          </cell>
          <cell r="L39">
            <v>1826</v>
          </cell>
        </row>
        <row r="40">
          <cell r="F40">
            <v>711</v>
          </cell>
          <cell r="G40">
            <v>36</v>
          </cell>
          <cell r="H40">
            <v>0</v>
          </cell>
          <cell r="I40">
            <v>11</v>
          </cell>
          <cell r="J40">
            <v>0</v>
          </cell>
          <cell r="L40">
            <v>3214</v>
          </cell>
        </row>
        <row r="41">
          <cell r="F41">
            <v>1561</v>
          </cell>
          <cell r="G41">
            <v>0</v>
          </cell>
          <cell r="H41">
            <v>0</v>
          </cell>
          <cell r="I41">
            <v>9</v>
          </cell>
          <cell r="J41">
            <v>0</v>
          </cell>
          <cell r="L41">
            <v>9131</v>
          </cell>
        </row>
        <row r="42">
          <cell r="F42">
            <v>707</v>
          </cell>
          <cell r="G42">
            <v>0</v>
          </cell>
          <cell r="H42">
            <v>0</v>
          </cell>
          <cell r="I42">
            <v>15</v>
          </cell>
          <cell r="J42">
            <v>0</v>
          </cell>
          <cell r="L42">
            <v>3636</v>
          </cell>
        </row>
        <row r="43">
          <cell r="F43">
            <v>941</v>
          </cell>
          <cell r="G43">
            <v>45</v>
          </cell>
          <cell r="H43">
            <v>0</v>
          </cell>
          <cell r="I43">
            <v>21</v>
          </cell>
          <cell r="J43">
            <v>0</v>
          </cell>
          <cell r="L43">
            <v>2963</v>
          </cell>
        </row>
        <row r="44">
          <cell r="F44">
            <v>556</v>
          </cell>
          <cell r="G44">
            <v>29</v>
          </cell>
          <cell r="H44">
            <v>0</v>
          </cell>
          <cell r="I44">
            <v>7</v>
          </cell>
          <cell r="J44">
            <v>0</v>
          </cell>
          <cell r="L44">
            <v>1875</v>
          </cell>
        </row>
        <row r="45">
          <cell r="F45">
            <v>89</v>
          </cell>
          <cell r="G45">
            <v>0</v>
          </cell>
          <cell r="H45">
            <v>0</v>
          </cell>
          <cell r="I45">
            <v>2</v>
          </cell>
          <cell r="J45">
            <v>0</v>
          </cell>
          <cell r="L45">
            <v>351</v>
          </cell>
        </row>
        <row r="46">
          <cell r="F46">
            <v>1076</v>
          </cell>
          <cell r="G46">
            <v>0</v>
          </cell>
          <cell r="H46">
            <v>0</v>
          </cell>
          <cell r="I46">
            <v>2</v>
          </cell>
          <cell r="J46">
            <v>0</v>
          </cell>
          <cell r="L46">
            <v>5668</v>
          </cell>
        </row>
        <row r="47">
          <cell r="F47">
            <v>263</v>
          </cell>
          <cell r="G47">
            <v>0</v>
          </cell>
          <cell r="H47">
            <v>0</v>
          </cell>
          <cell r="I47">
            <v>7</v>
          </cell>
          <cell r="J47">
            <v>0</v>
          </cell>
          <cell r="L47">
            <v>1022</v>
          </cell>
        </row>
        <row r="48">
          <cell r="F48">
            <v>668</v>
          </cell>
          <cell r="G48">
            <v>0</v>
          </cell>
          <cell r="H48">
            <v>0</v>
          </cell>
          <cell r="I48">
            <v>37</v>
          </cell>
          <cell r="J48">
            <v>0</v>
          </cell>
          <cell r="K48">
            <v>705</v>
          </cell>
          <cell r="L48">
            <v>2294</v>
          </cell>
        </row>
        <row r="49">
          <cell r="F49">
            <v>1169</v>
          </cell>
          <cell r="G49">
            <v>0</v>
          </cell>
          <cell r="H49">
            <v>0</v>
          </cell>
          <cell r="I49">
            <v>33</v>
          </cell>
          <cell r="J49">
            <v>0</v>
          </cell>
          <cell r="L49">
            <v>6101</v>
          </cell>
        </row>
        <row r="50">
          <cell r="F50">
            <v>368</v>
          </cell>
          <cell r="G50">
            <v>0</v>
          </cell>
          <cell r="H50">
            <v>0</v>
          </cell>
          <cell r="I50">
            <v>6</v>
          </cell>
          <cell r="J50">
            <v>0</v>
          </cell>
          <cell r="L50">
            <v>5094</v>
          </cell>
        </row>
        <row r="51">
          <cell r="F51">
            <v>295</v>
          </cell>
          <cell r="G51">
            <v>0</v>
          </cell>
          <cell r="H51">
            <v>0</v>
          </cell>
          <cell r="I51">
            <v>0</v>
          </cell>
          <cell r="J51">
            <v>0</v>
          </cell>
          <cell r="L51">
            <v>7023</v>
          </cell>
        </row>
        <row r="52">
          <cell r="F52">
            <v>453</v>
          </cell>
          <cell r="G52">
            <v>0</v>
          </cell>
          <cell r="H52">
            <v>0</v>
          </cell>
          <cell r="I52">
            <v>7</v>
          </cell>
          <cell r="J52">
            <v>0</v>
          </cell>
          <cell r="L52">
            <v>3495</v>
          </cell>
        </row>
        <row r="53">
          <cell r="F53">
            <v>943</v>
          </cell>
          <cell r="G53">
            <v>0</v>
          </cell>
          <cell r="H53">
            <v>0</v>
          </cell>
          <cell r="I53">
            <v>9</v>
          </cell>
          <cell r="J53">
            <v>0</v>
          </cell>
          <cell r="L53">
            <v>4579</v>
          </cell>
        </row>
        <row r="54">
          <cell r="F54">
            <v>798</v>
          </cell>
          <cell r="G54">
            <v>33</v>
          </cell>
          <cell r="H54">
            <v>0</v>
          </cell>
          <cell r="I54">
            <v>9</v>
          </cell>
          <cell r="J54">
            <v>0</v>
          </cell>
          <cell r="L54">
            <v>3551</v>
          </cell>
        </row>
        <row r="55">
          <cell r="F55">
            <v>1671</v>
          </cell>
          <cell r="G55">
            <v>35</v>
          </cell>
          <cell r="H55">
            <v>0</v>
          </cell>
          <cell r="I55">
            <v>38</v>
          </cell>
          <cell r="J55">
            <v>0</v>
          </cell>
          <cell r="L55">
            <v>7799</v>
          </cell>
        </row>
        <row r="56">
          <cell r="F56">
            <v>503</v>
          </cell>
          <cell r="G56">
            <v>79</v>
          </cell>
          <cell r="H56">
            <v>0</v>
          </cell>
          <cell r="I56">
            <v>23</v>
          </cell>
          <cell r="J56">
            <v>0</v>
          </cell>
          <cell r="L56">
            <v>2206</v>
          </cell>
        </row>
        <row r="57">
          <cell r="F57">
            <v>554</v>
          </cell>
          <cell r="G57">
            <v>0</v>
          </cell>
          <cell r="H57">
            <v>0</v>
          </cell>
          <cell r="I57">
            <v>5</v>
          </cell>
          <cell r="J57">
            <v>0</v>
          </cell>
          <cell r="L57">
            <v>2124</v>
          </cell>
        </row>
        <row r="58">
          <cell r="F58">
            <v>2132</v>
          </cell>
          <cell r="G58">
            <v>0</v>
          </cell>
          <cell r="H58">
            <v>0</v>
          </cell>
          <cell r="I58">
            <v>58</v>
          </cell>
          <cell r="J58">
            <v>0</v>
          </cell>
          <cell r="L58">
            <v>11103</v>
          </cell>
        </row>
        <row r="59">
          <cell r="F59">
            <v>7923</v>
          </cell>
          <cell r="G59">
            <v>108</v>
          </cell>
          <cell r="H59">
            <v>0</v>
          </cell>
          <cell r="I59">
            <v>195</v>
          </cell>
          <cell r="J59">
            <v>0</v>
          </cell>
          <cell r="L59">
            <v>54569</v>
          </cell>
        </row>
        <row r="60">
          <cell r="F60">
            <v>393</v>
          </cell>
          <cell r="G60">
            <v>0</v>
          </cell>
          <cell r="H60">
            <v>0</v>
          </cell>
          <cell r="I60">
            <v>4</v>
          </cell>
          <cell r="J60">
            <v>0</v>
          </cell>
          <cell r="L60">
            <v>1010</v>
          </cell>
        </row>
        <row r="61">
          <cell r="F61">
            <v>978</v>
          </cell>
          <cell r="G61">
            <v>0</v>
          </cell>
          <cell r="H61">
            <v>0</v>
          </cell>
          <cell r="I61">
            <v>49</v>
          </cell>
          <cell r="J61">
            <v>0</v>
          </cell>
          <cell r="L61">
            <v>3622</v>
          </cell>
        </row>
        <row r="62">
          <cell r="F62">
            <v>986</v>
          </cell>
          <cell r="G62">
            <v>0</v>
          </cell>
          <cell r="H62">
            <v>0</v>
          </cell>
          <cell r="I62">
            <v>8</v>
          </cell>
          <cell r="J62">
            <v>0</v>
          </cell>
          <cell r="L62">
            <v>3928</v>
          </cell>
        </row>
        <row r="63">
          <cell r="F63">
            <v>1812</v>
          </cell>
          <cell r="G63">
            <v>0</v>
          </cell>
          <cell r="H63">
            <v>0</v>
          </cell>
          <cell r="I63">
            <v>65</v>
          </cell>
          <cell r="J63">
            <v>0</v>
          </cell>
          <cell r="L63">
            <v>7651</v>
          </cell>
        </row>
        <row r="64">
          <cell r="F64">
            <v>777</v>
          </cell>
          <cell r="G64">
            <v>0</v>
          </cell>
          <cell r="H64">
            <v>0</v>
          </cell>
          <cell r="I64">
            <v>2</v>
          </cell>
          <cell r="J64">
            <v>0</v>
          </cell>
          <cell r="L64">
            <v>2894</v>
          </cell>
        </row>
        <row r="65">
          <cell r="F65">
            <v>825</v>
          </cell>
          <cell r="G65">
            <v>0</v>
          </cell>
          <cell r="H65">
            <v>0</v>
          </cell>
          <cell r="I65">
            <v>26</v>
          </cell>
          <cell r="J65">
            <v>0</v>
          </cell>
          <cell r="L65">
            <v>3910</v>
          </cell>
        </row>
        <row r="66">
          <cell r="F66">
            <v>905</v>
          </cell>
          <cell r="G66">
            <v>0</v>
          </cell>
          <cell r="H66">
            <v>0</v>
          </cell>
          <cell r="I66">
            <v>33</v>
          </cell>
          <cell r="J66">
            <v>0</v>
          </cell>
          <cell r="L66">
            <v>3729</v>
          </cell>
        </row>
        <row r="67">
          <cell r="F67">
            <v>851</v>
          </cell>
          <cell r="G67">
            <v>0</v>
          </cell>
          <cell r="H67">
            <v>0</v>
          </cell>
          <cell r="I67">
            <v>20</v>
          </cell>
          <cell r="J67">
            <v>0</v>
          </cell>
          <cell r="L67">
            <v>3815</v>
          </cell>
        </row>
        <row r="68">
          <cell r="F68">
            <v>194</v>
          </cell>
          <cell r="G68">
            <v>0</v>
          </cell>
          <cell r="H68">
            <v>0</v>
          </cell>
          <cell r="I68">
            <v>1</v>
          </cell>
          <cell r="J68">
            <v>0</v>
          </cell>
          <cell r="L68">
            <v>615</v>
          </cell>
        </row>
        <row r="69">
          <cell r="F69">
            <v>311</v>
          </cell>
          <cell r="G69">
            <v>0</v>
          </cell>
          <cell r="H69">
            <v>0</v>
          </cell>
          <cell r="I69">
            <v>1</v>
          </cell>
          <cell r="J69">
            <v>0</v>
          </cell>
          <cell r="L69">
            <v>1372</v>
          </cell>
        </row>
        <row r="70">
          <cell r="F70">
            <v>454</v>
          </cell>
          <cell r="G70">
            <v>0</v>
          </cell>
          <cell r="H70">
            <v>0</v>
          </cell>
          <cell r="I70">
            <v>10</v>
          </cell>
          <cell r="J70">
            <v>0</v>
          </cell>
          <cell r="L70">
            <v>1306</v>
          </cell>
        </row>
        <row r="71">
          <cell r="F71">
            <v>519</v>
          </cell>
          <cell r="G71">
            <v>0</v>
          </cell>
          <cell r="H71">
            <v>0</v>
          </cell>
          <cell r="I71">
            <v>16</v>
          </cell>
          <cell r="J71">
            <v>0</v>
          </cell>
          <cell r="L71">
            <v>2835</v>
          </cell>
        </row>
        <row r="72">
          <cell r="F72">
            <v>351</v>
          </cell>
          <cell r="G72">
            <v>0</v>
          </cell>
          <cell r="H72">
            <v>0</v>
          </cell>
          <cell r="I72">
            <v>0</v>
          </cell>
          <cell r="J72">
            <v>0</v>
          </cell>
          <cell r="L72">
            <v>1164</v>
          </cell>
        </row>
        <row r="73">
          <cell r="F73">
            <v>408</v>
          </cell>
          <cell r="G73">
            <v>0</v>
          </cell>
          <cell r="H73">
            <v>0</v>
          </cell>
          <cell r="I73">
            <v>9</v>
          </cell>
          <cell r="J73">
            <v>0</v>
          </cell>
          <cell r="L73">
            <v>1557</v>
          </cell>
        </row>
        <row r="74">
          <cell r="F74">
            <v>1555</v>
          </cell>
          <cell r="G74">
            <v>0</v>
          </cell>
          <cell r="H74">
            <v>0</v>
          </cell>
          <cell r="I74">
            <v>67</v>
          </cell>
          <cell r="J74">
            <v>0</v>
          </cell>
          <cell r="L74">
            <v>7963</v>
          </cell>
        </row>
        <row r="75">
          <cell r="F75">
            <v>1558</v>
          </cell>
          <cell r="G75">
            <v>0</v>
          </cell>
          <cell r="H75">
            <v>0</v>
          </cell>
          <cell r="I75">
            <v>31</v>
          </cell>
          <cell r="J75">
            <v>0</v>
          </cell>
          <cell r="L75">
            <v>8101</v>
          </cell>
        </row>
        <row r="76">
          <cell r="F76">
            <v>551</v>
          </cell>
          <cell r="G76">
            <v>79</v>
          </cell>
          <cell r="H76">
            <v>0</v>
          </cell>
          <cell r="I76">
            <v>17</v>
          </cell>
          <cell r="J76">
            <v>0</v>
          </cell>
          <cell r="L76">
            <v>2229</v>
          </cell>
        </row>
        <row r="77">
          <cell r="F77">
            <v>1992</v>
          </cell>
          <cell r="G77">
            <v>17</v>
          </cell>
          <cell r="H77">
            <v>0</v>
          </cell>
          <cell r="I77">
            <v>21</v>
          </cell>
          <cell r="J77">
            <v>0</v>
          </cell>
          <cell r="L77">
            <v>7629</v>
          </cell>
        </row>
        <row r="78">
          <cell r="F78">
            <v>9637</v>
          </cell>
          <cell r="G78">
            <v>96</v>
          </cell>
          <cell r="H78">
            <v>0</v>
          </cell>
          <cell r="I78">
            <v>305</v>
          </cell>
          <cell r="J78">
            <v>0</v>
          </cell>
          <cell r="L78">
            <v>70926</v>
          </cell>
        </row>
        <row r="79">
          <cell r="F79">
            <v>291</v>
          </cell>
          <cell r="G79">
            <v>0</v>
          </cell>
          <cell r="H79">
            <v>0</v>
          </cell>
          <cell r="I79">
            <v>0</v>
          </cell>
          <cell r="J79">
            <v>0</v>
          </cell>
          <cell r="L79">
            <v>761</v>
          </cell>
        </row>
        <row r="80">
          <cell r="F80">
            <v>174</v>
          </cell>
          <cell r="G80">
            <v>0</v>
          </cell>
          <cell r="H80">
            <v>0</v>
          </cell>
          <cell r="I80">
            <v>0</v>
          </cell>
          <cell r="J80">
            <v>0</v>
          </cell>
          <cell r="L80">
            <v>1630</v>
          </cell>
        </row>
        <row r="81">
          <cell r="F81">
            <v>1420</v>
          </cell>
          <cell r="G81">
            <v>0</v>
          </cell>
          <cell r="H81">
            <v>0</v>
          </cell>
          <cell r="I81">
            <v>11</v>
          </cell>
          <cell r="J81">
            <v>0</v>
          </cell>
          <cell r="L81">
            <v>4333</v>
          </cell>
        </row>
        <row r="82">
          <cell r="F82">
            <v>1783</v>
          </cell>
          <cell r="G82">
            <v>0</v>
          </cell>
          <cell r="H82">
            <v>0</v>
          </cell>
          <cell r="I82">
            <v>83</v>
          </cell>
          <cell r="J82">
            <v>0</v>
          </cell>
          <cell r="L82">
            <v>8043</v>
          </cell>
        </row>
        <row r="83">
          <cell r="F83">
            <v>572</v>
          </cell>
          <cell r="G83">
            <v>0</v>
          </cell>
          <cell r="H83">
            <v>0</v>
          </cell>
          <cell r="I83">
            <v>8</v>
          </cell>
          <cell r="J83">
            <v>0</v>
          </cell>
          <cell r="L83">
            <v>4275</v>
          </cell>
        </row>
        <row r="84">
          <cell r="F84">
            <v>300</v>
          </cell>
          <cell r="G84">
            <v>0</v>
          </cell>
          <cell r="H84">
            <v>0</v>
          </cell>
          <cell r="I84">
            <v>16</v>
          </cell>
          <cell r="J84">
            <v>0</v>
          </cell>
          <cell r="L84">
            <v>1628</v>
          </cell>
        </row>
        <row r="85">
          <cell r="F85">
            <v>464</v>
          </cell>
          <cell r="G85">
            <v>0</v>
          </cell>
          <cell r="H85">
            <v>0</v>
          </cell>
          <cell r="I85">
            <v>4</v>
          </cell>
          <cell r="J85">
            <v>0</v>
          </cell>
          <cell r="L85">
            <v>1926</v>
          </cell>
        </row>
        <row r="86">
          <cell r="F86">
            <v>214</v>
          </cell>
          <cell r="G86">
            <v>0</v>
          </cell>
          <cell r="H86">
            <v>0</v>
          </cell>
          <cell r="I86">
            <v>1</v>
          </cell>
          <cell r="J86">
            <v>0</v>
          </cell>
          <cell r="L86">
            <v>825</v>
          </cell>
        </row>
        <row r="87">
          <cell r="F87">
            <v>707</v>
          </cell>
          <cell r="G87">
            <v>0</v>
          </cell>
          <cell r="H87">
            <v>0</v>
          </cell>
          <cell r="I87">
            <v>21</v>
          </cell>
          <cell r="J87">
            <v>0</v>
          </cell>
          <cell r="L87">
            <v>4643</v>
          </cell>
        </row>
        <row r="88">
          <cell r="F88">
            <v>808</v>
          </cell>
          <cell r="G88">
            <v>0</v>
          </cell>
          <cell r="H88">
            <v>0</v>
          </cell>
          <cell r="I88">
            <v>18</v>
          </cell>
          <cell r="J88">
            <v>0</v>
          </cell>
          <cell r="L88">
            <v>5896</v>
          </cell>
        </row>
        <row r="89">
          <cell r="F89">
            <v>994</v>
          </cell>
          <cell r="G89">
            <v>0</v>
          </cell>
          <cell r="H89">
            <v>0</v>
          </cell>
          <cell r="I89">
            <v>13</v>
          </cell>
          <cell r="J89">
            <v>0</v>
          </cell>
          <cell r="L89">
            <v>4268</v>
          </cell>
        </row>
        <row r="90">
          <cell r="F90">
            <v>3884</v>
          </cell>
          <cell r="G90">
            <v>51</v>
          </cell>
          <cell r="H90">
            <v>0</v>
          </cell>
          <cell r="I90">
            <v>115</v>
          </cell>
          <cell r="J90">
            <v>0</v>
          </cell>
          <cell r="L90">
            <v>15772</v>
          </cell>
        </row>
        <row r="91">
          <cell r="F91">
            <v>350</v>
          </cell>
          <cell r="G91">
            <v>0</v>
          </cell>
          <cell r="H91">
            <v>0</v>
          </cell>
          <cell r="I91">
            <v>2</v>
          </cell>
          <cell r="J91">
            <v>0</v>
          </cell>
          <cell r="L91">
            <v>1269</v>
          </cell>
        </row>
        <row r="92">
          <cell r="F92">
            <v>909</v>
          </cell>
          <cell r="G92">
            <v>0</v>
          </cell>
          <cell r="H92">
            <v>0</v>
          </cell>
          <cell r="I92">
            <v>9</v>
          </cell>
          <cell r="J92">
            <v>0</v>
          </cell>
          <cell r="L92">
            <v>4235</v>
          </cell>
        </row>
        <row r="93">
          <cell r="F93">
            <v>1031</v>
          </cell>
          <cell r="G93">
            <v>0</v>
          </cell>
          <cell r="H93">
            <v>0</v>
          </cell>
          <cell r="I93">
            <v>31</v>
          </cell>
          <cell r="J93">
            <v>0</v>
          </cell>
          <cell r="L93">
            <v>5821</v>
          </cell>
        </row>
        <row r="94">
          <cell r="F94">
            <v>479</v>
          </cell>
          <cell r="G94">
            <v>0</v>
          </cell>
          <cell r="H94">
            <v>0</v>
          </cell>
          <cell r="I94">
            <v>22</v>
          </cell>
          <cell r="J94">
            <v>0</v>
          </cell>
          <cell r="L94">
            <v>5057</v>
          </cell>
        </row>
        <row r="95">
          <cell r="F95">
            <v>2028</v>
          </cell>
          <cell r="G95">
            <v>30</v>
          </cell>
          <cell r="H95">
            <v>0</v>
          </cell>
          <cell r="I95">
            <v>11</v>
          </cell>
          <cell r="J95">
            <v>0</v>
          </cell>
          <cell r="L95">
            <v>15747</v>
          </cell>
        </row>
        <row r="96">
          <cell r="F96">
            <v>270</v>
          </cell>
          <cell r="G96">
            <v>0</v>
          </cell>
          <cell r="H96">
            <v>0</v>
          </cell>
          <cell r="I96">
            <v>4</v>
          </cell>
          <cell r="J96">
            <v>0</v>
          </cell>
          <cell r="L96">
            <v>1091</v>
          </cell>
        </row>
        <row r="97">
          <cell r="F97">
            <v>1140</v>
          </cell>
          <cell r="G97">
            <v>0</v>
          </cell>
          <cell r="H97">
            <v>0</v>
          </cell>
          <cell r="I97">
            <v>46</v>
          </cell>
          <cell r="J97">
            <v>0</v>
          </cell>
          <cell r="L97">
            <v>6594</v>
          </cell>
        </row>
        <row r="98">
          <cell r="F98">
            <v>871</v>
          </cell>
          <cell r="G98">
            <v>0</v>
          </cell>
          <cell r="H98">
            <v>0</v>
          </cell>
          <cell r="I98">
            <v>13</v>
          </cell>
          <cell r="J98">
            <v>0</v>
          </cell>
          <cell r="L98">
            <v>4289</v>
          </cell>
        </row>
        <row r="99">
          <cell r="F99">
            <v>445</v>
          </cell>
          <cell r="G99">
            <v>0</v>
          </cell>
          <cell r="H99">
            <v>0</v>
          </cell>
          <cell r="I99">
            <v>12</v>
          </cell>
          <cell r="J99">
            <v>0</v>
          </cell>
          <cell r="L99">
            <v>1862</v>
          </cell>
        </row>
        <row r="100">
          <cell r="F100">
            <v>395</v>
          </cell>
          <cell r="G100">
            <v>0</v>
          </cell>
          <cell r="H100">
            <v>0</v>
          </cell>
          <cell r="I100">
            <v>9</v>
          </cell>
          <cell r="J100">
            <v>0</v>
          </cell>
          <cell r="L100">
            <v>1982</v>
          </cell>
        </row>
        <row r="101">
          <cell r="F101">
            <v>681</v>
          </cell>
          <cell r="G101">
            <v>0</v>
          </cell>
          <cell r="H101">
            <v>0</v>
          </cell>
          <cell r="I101">
            <v>7</v>
          </cell>
          <cell r="J101">
            <v>0</v>
          </cell>
          <cell r="L101">
            <v>2883</v>
          </cell>
        </row>
        <row r="102">
          <cell r="F102">
            <v>1192</v>
          </cell>
          <cell r="G102">
            <v>0</v>
          </cell>
          <cell r="H102">
            <v>0</v>
          </cell>
          <cell r="I102">
            <v>64</v>
          </cell>
          <cell r="J102">
            <v>0</v>
          </cell>
          <cell r="L102">
            <v>5872</v>
          </cell>
        </row>
        <row r="103">
          <cell r="F103">
            <v>5959</v>
          </cell>
          <cell r="G103">
            <v>110</v>
          </cell>
          <cell r="H103">
            <v>0</v>
          </cell>
          <cell r="I103">
            <v>41</v>
          </cell>
          <cell r="J103">
            <v>0</v>
          </cell>
          <cell r="L103">
            <v>38023</v>
          </cell>
        </row>
        <row r="104">
          <cell r="F104">
            <v>121</v>
          </cell>
          <cell r="G104">
            <v>0</v>
          </cell>
          <cell r="H104">
            <v>0</v>
          </cell>
          <cell r="I104">
            <v>0</v>
          </cell>
          <cell r="J104">
            <v>0</v>
          </cell>
          <cell r="L104">
            <v>945</v>
          </cell>
        </row>
        <row r="105">
          <cell r="F105">
            <v>724</v>
          </cell>
          <cell r="G105">
            <v>0</v>
          </cell>
          <cell r="H105">
            <v>0</v>
          </cell>
          <cell r="I105">
            <v>11</v>
          </cell>
          <cell r="J105">
            <v>0</v>
          </cell>
          <cell r="L105">
            <v>3109</v>
          </cell>
        </row>
        <row r="106">
          <cell r="F106">
            <v>1630</v>
          </cell>
          <cell r="G106">
            <v>0</v>
          </cell>
          <cell r="H106">
            <v>0</v>
          </cell>
          <cell r="I106">
            <v>8</v>
          </cell>
          <cell r="J106">
            <v>0</v>
          </cell>
          <cell r="L106">
            <v>11788</v>
          </cell>
        </row>
        <row r="107">
          <cell r="F107">
            <v>335</v>
          </cell>
          <cell r="G107">
            <v>0</v>
          </cell>
          <cell r="H107">
            <v>0</v>
          </cell>
          <cell r="I107">
            <v>3</v>
          </cell>
          <cell r="J107">
            <v>0</v>
          </cell>
          <cell r="L107">
            <v>743</v>
          </cell>
        </row>
        <row r="108">
          <cell r="F108">
            <v>846</v>
          </cell>
          <cell r="G108">
            <v>0</v>
          </cell>
          <cell r="H108">
            <v>0</v>
          </cell>
          <cell r="I108">
            <v>15</v>
          </cell>
          <cell r="J108">
            <v>0</v>
          </cell>
          <cell r="L108">
            <v>4709</v>
          </cell>
        </row>
        <row r="109">
          <cell r="F109">
            <v>676</v>
          </cell>
          <cell r="G109">
            <v>0</v>
          </cell>
          <cell r="H109">
            <v>0</v>
          </cell>
          <cell r="I109">
            <v>7</v>
          </cell>
          <cell r="J109">
            <v>0</v>
          </cell>
          <cell r="L109">
            <v>3230</v>
          </cell>
        </row>
        <row r="110">
          <cell r="F110">
            <v>169</v>
          </cell>
          <cell r="G110">
            <v>0</v>
          </cell>
          <cell r="H110">
            <v>0</v>
          </cell>
          <cell r="I110">
            <v>25</v>
          </cell>
          <cell r="J110">
            <v>0</v>
          </cell>
          <cell r="L110">
            <v>509</v>
          </cell>
        </row>
        <row r="111">
          <cell r="F111">
            <v>671</v>
          </cell>
          <cell r="G111">
            <v>0</v>
          </cell>
          <cell r="H111">
            <v>0</v>
          </cell>
          <cell r="I111">
            <v>44</v>
          </cell>
          <cell r="J111">
            <v>0</v>
          </cell>
          <cell r="L111">
            <v>3524</v>
          </cell>
        </row>
        <row r="112">
          <cell r="F112">
            <v>446</v>
          </cell>
          <cell r="G112">
            <v>0</v>
          </cell>
          <cell r="H112">
            <v>0</v>
          </cell>
          <cell r="I112">
            <v>3</v>
          </cell>
          <cell r="J112">
            <v>0</v>
          </cell>
          <cell r="L112">
            <v>1226</v>
          </cell>
        </row>
        <row r="113">
          <cell r="F113">
            <v>319</v>
          </cell>
          <cell r="G113">
            <v>0</v>
          </cell>
          <cell r="H113">
            <v>0</v>
          </cell>
          <cell r="I113">
            <v>0</v>
          </cell>
          <cell r="J113">
            <v>0</v>
          </cell>
          <cell r="L113">
            <v>1277</v>
          </cell>
        </row>
        <row r="114">
          <cell r="F114">
            <v>150</v>
          </cell>
          <cell r="G114">
            <v>0</v>
          </cell>
          <cell r="H114">
            <v>0</v>
          </cell>
          <cell r="I114">
            <v>5</v>
          </cell>
          <cell r="J114">
            <v>0</v>
          </cell>
          <cell r="L114">
            <v>667</v>
          </cell>
        </row>
        <row r="115">
          <cell r="F115">
            <v>548</v>
          </cell>
          <cell r="G115">
            <v>0</v>
          </cell>
          <cell r="H115">
            <v>0</v>
          </cell>
          <cell r="I115">
            <v>8</v>
          </cell>
          <cell r="J115">
            <v>0</v>
          </cell>
          <cell r="L115">
            <v>2454</v>
          </cell>
        </row>
        <row r="116">
          <cell r="F116">
            <v>2018</v>
          </cell>
          <cell r="G116">
            <v>25</v>
          </cell>
          <cell r="H116">
            <v>0</v>
          </cell>
          <cell r="I116">
            <v>67</v>
          </cell>
          <cell r="J116">
            <v>0</v>
          </cell>
          <cell r="L116">
            <v>11893</v>
          </cell>
        </row>
        <row r="117">
          <cell r="F117">
            <v>1107</v>
          </cell>
          <cell r="G117">
            <v>0</v>
          </cell>
          <cell r="H117">
            <v>0</v>
          </cell>
          <cell r="I117">
            <v>28</v>
          </cell>
          <cell r="J117">
            <v>0</v>
          </cell>
          <cell r="L117">
            <v>4740</v>
          </cell>
        </row>
        <row r="118">
          <cell r="F118">
            <v>53</v>
          </cell>
          <cell r="G118">
            <v>0</v>
          </cell>
          <cell r="H118">
            <v>0</v>
          </cell>
          <cell r="I118">
            <v>0</v>
          </cell>
          <cell r="J118">
            <v>0</v>
          </cell>
          <cell r="L118">
            <v>160</v>
          </cell>
        </row>
        <row r="119">
          <cell r="F119">
            <v>1528</v>
          </cell>
          <cell r="G119">
            <v>52</v>
          </cell>
          <cell r="H119">
            <v>0</v>
          </cell>
          <cell r="I119">
            <v>46</v>
          </cell>
          <cell r="J119">
            <v>0</v>
          </cell>
          <cell r="L119">
            <v>7103</v>
          </cell>
        </row>
        <row r="120">
          <cell r="F120">
            <v>1687</v>
          </cell>
          <cell r="G120">
            <v>0</v>
          </cell>
          <cell r="H120">
            <v>0</v>
          </cell>
          <cell r="I120">
            <v>18</v>
          </cell>
          <cell r="J120">
            <v>0</v>
          </cell>
          <cell r="L120">
            <v>12525</v>
          </cell>
        </row>
        <row r="121">
          <cell r="F121">
            <v>158</v>
          </cell>
          <cell r="G121">
            <v>0</v>
          </cell>
          <cell r="H121">
            <v>0</v>
          </cell>
          <cell r="I121">
            <v>25</v>
          </cell>
          <cell r="J121">
            <v>0</v>
          </cell>
          <cell r="L121">
            <v>432</v>
          </cell>
        </row>
        <row r="122">
          <cell r="F122">
            <v>4885</v>
          </cell>
          <cell r="G122">
            <v>0</v>
          </cell>
          <cell r="H122">
            <v>0</v>
          </cell>
          <cell r="I122">
            <v>234</v>
          </cell>
          <cell r="J122">
            <v>0</v>
          </cell>
          <cell r="L122">
            <v>46861</v>
          </cell>
        </row>
        <row r="123">
          <cell r="F123">
            <v>750</v>
          </cell>
          <cell r="G123">
            <v>0</v>
          </cell>
          <cell r="H123">
            <v>0</v>
          </cell>
          <cell r="I123">
            <v>64</v>
          </cell>
          <cell r="J123">
            <v>0</v>
          </cell>
          <cell r="L123">
            <v>3434</v>
          </cell>
        </row>
        <row r="124">
          <cell r="F124">
            <v>547</v>
          </cell>
          <cell r="G124">
            <v>0</v>
          </cell>
          <cell r="H124">
            <v>0</v>
          </cell>
          <cell r="I124">
            <v>4</v>
          </cell>
          <cell r="J124">
            <v>0</v>
          </cell>
          <cell r="L124">
            <v>2337</v>
          </cell>
        </row>
        <row r="125">
          <cell r="F125">
            <v>3001</v>
          </cell>
          <cell r="G125">
            <v>61</v>
          </cell>
          <cell r="H125">
            <v>0</v>
          </cell>
          <cell r="I125">
            <v>19</v>
          </cell>
          <cell r="J125">
            <v>0</v>
          </cell>
          <cell r="L125">
            <v>14846</v>
          </cell>
        </row>
        <row r="126">
          <cell r="F126">
            <v>40904.950654305452</v>
          </cell>
          <cell r="G126">
            <v>330</v>
          </cell>
          <cell r="H126">
            <v>0</v>
          </cell>
          <cell r="I126">
            <v>446</v>
          </cell>
          <cell r="J126">
            <v>0</v>
          </cell>
          <cell r="L126">
            <v>122317</v>
          </cell>
        </row>
        <row r="127">
          <cell r="F127">
            <v>570</v>
          </cell>
          <cell r="G127">
            <v>0</v>
          </cell>
          <cell r="H127">
            <v>0</v>
          </cell>
          <cell r="I127">
            <v>21</v>
          </cell>
          <cell r="J127">
            <v>0</v>
          </cell>
          <cell r="L127">
            <v>3293</v>
          </cell>
        </row>
        <row r="128">
          <cell r="F128">
            <v>101</v>
          </cell>
          <cell r="G128">
            <v>0</v>
          </cell>
          <cell r="H128">
            <v>0</v>
          </cell>
          <cell r="I128">
            <v>0</v>
          </cell>
          <cell r="J128">
            <v>0</v>
          </cell>
          <cell r="L128">
            <v>415</v>
          </cell>
        </row>
        <row r="129">
          <cell r="F129">
            <v>455</v>
          </cell>
          <cell r="G129">
            <v>0</v>
          </cell>
          <cell r="H129">
            <v>0</v>
          </cell>
          <cell r="I129">
            <v>2</v>
          </cell>
          <cell r="J129">
            <v>0</v>
          </cell>
          <cell r="L129">
            <v>1289</v>
          </cell>
        </row>
        <row r="130">
          <cell r="F130">
            <v>434</v>
          </cell>
          <cell r="G130">
            <v>0</v>
          </cell>
          <cell r="H130">
            <v>0</v>
          </cell>
          <cell r="I130">
            <v>12</v>
          </cell>
          <cell r="J130">
            <v>0</v>
          </cell>
          <cell r="L130">
            <v>2092</v>
          </cell>
        </row>
        <row r="131">
          <cell r="F131">
            <v>2322</v>
          </cell>
          <cell r="G131">
            <v>14</v>
          </cell>
          <cell r="H131">
            <v>0</v>
          </cell>
          <cell r="I131">
            <v>63</v>
          </cell>
          <cell r="J131">
            <v>0</v>
          </cell>
          <cell r="L131">
            <v>11734</v>
          </cell>
        </row>
        <row r="132">
          <cell r="F132">
            <v>3353</v>
          </cell>
          <cell r="G132">
            <v>28</v>
          </cell>
          <cell r="H132">
            <v>0</v>
          </cell>
          <cell r="I132">
            <v>36</v>
          </cell>
          <cell r="J132">
            <v>0</v>
          </cell>
          <cell r="L132">
            <v>32589</v>
          </cell>
        </row>
        <row r="133">
          <cell r="F133">
            <v>327</v>
          </cell>
          <cell r="G133">
            <v>0</v>
          </cell>
          <cell r="H133">
            <v>0</v>
          </cell>
          <cell r="I133">
            <v>4</v>
          </cell>
          <cell r="J133">
            <v>0</v>
          </cell>
          <cell r="L133">
            <v>1371</v>
          </cell>
        </row>
        <row r="134">
          <cell r="F134">
            <v>1908</v>
          </cell>
          <cell r="G134">
            <v>0</v>
          </cell>
          <cell r="H134">
            <v>0</v>
          </cell>
          <cell r="I134">
            <v>73</v>
          </cell>
          <cell r="J134">
            <v>0</v>
          </cell>
          <cell r="L134">
            <v>11463</v>
          </cell>
        </row>
        <row r="135">
          <cell r="F135">
            <v>356</v>
          </cell>
          <cell r="G135">
            <v>0</v>
          </cell>
          <cell r="H135">
            <v>0</v>
          </cell>
          <cell r="I135">
            <v>2</v>
          </cell>
          <cell r="J135">
            <v>0</v>
          </cell>
          <cell r="L135">
            <v>1455</v>
          </cell>
        </row>
        <row r="136">
          <cell r="F136">
            <v>256</v>
          </cell>
          <cell r="G136">
            <v>0</v>
          </cell>
          <cell r="H136">
            <v>0</v>
          </cell>
          <cell r="I136">
            <v>0</v>
          </cell>
          <cell r="J136">
            <v>0</v>
          </cell>
          <cell r="L136">
            <v>1394</v>
          </cell>
        </row>
        <row r="137">
          <cell r="F137">
            <v>896</v>
          </cell>
          <cell r="G137">
            <v>0</v>
          </cell>
          <cell r="H137">
            <v>0</v>
          </cell>
          <cell r="I137">
            <v>16</v>
          </cell>
          <cell r="J137">
            <v>0</v>
          </cell>
          <cell r="L137">
            <v>3448</v>
          </cell>
        </row>
        <row r="138">
          <cell r="F138">
            <v>521</v>
          </cell>
          <cell r="G138">
            <v>0</v>
          </cell>
          <cell r="H138">
            <v>0</v>
          </cell>
          <cell r="I138">
            <v>26</v>
          </cell>
          <cell r="J138">
            <v>0</v>
          </cell>
          <cell r="L138">
            <v>2511</v>
          </cell>
        </row>
        <row r="139">
          <cell r="F139">
            <v>484</v>
          </cell>
          <cell r="G139">
            <v>0</v>
          </cell>
          <cell r="H139">
            <v>0</v>
          </cell>
          <cell r="I139">
            <v>1</v>
          </cell>
          <cell r="J139">
            <v>0</v>
          </cell>
          <cell r="L139">
            <v>1618</v>
          </cell>
        </row>
        <row r="140">
          <cell r="F140">
            <v>813</v>
          </cell>
          <cell r="G140">
            <v>0</v>
          </cell>
          <cell r="H140">
            <v>0</v>
          </cell>
          <cell r="I140">
            <v>33</v>
          </cell>
          <cell r="J140">
            <v>0</v>
          </cell>
          <cell r="L140">
            <v>3221</v>
          </cell>
        </row>
        <row r="141">
          <cell r="F141">
            <v>224</v>
          </cell>
          <cell r="G141">
            <v>0</v>
          </cell>
          <cell r="H141">
            <v>0</v>
          </cell>
          <cell r="I141">
            <v>5</v>
          </cell>
          <cell r="J141">
            <v>0</v>
          </cell>
          <cell r="L141">
            <v>785</v>
          </cell>
        </row>
        <row r="142">
          <cell r="F142">
            <v>2192</v>
          </cell>
          <cell r="G142">
            <v>0</v>
          </cell>
          <cell r="H142">
            <v>0</v>
          </cell>
          <cell r="I142">
            <v>37</v>
          </cell>
          <cell r="J142">
            <v>0</v>
          </cell>
          <cell r="L142">
            <v>7139</v>
          </cell>
        </row>
        <row r="143">
          <cell r="F143">
            <v>1363</v>
          </cell>
          <cell r="G143">
            <v>0</v>
          </cell>
          <cell r="H143">
            <v>0</v>
          </cell>
          <cell r="I143">
            <v>60</v>
          </cell>
          <cell r="J143">
            <v>0</v>
          </cell>
          <cell r="L143">
            <v>9921</v>
          </cell>
        </row>
        <row r="144">
          <cell r="F144">
            <v>507</v>
          </cell>
          <cell r="G144">
            <v>0</v>
          </cell>
          <cell r="H144">
            <v>0</v>
          </cell>
          <cell r="I144">
            <v>9</v>
          </cell>
          <cell r="J144">
            <v>0</v>
          </cell>
          <cell r="L144">
            <v>2003</v>
          </cell>
        </row>
        <row r="145">
          <cell r="F145">
            <v>992</v>
          </cell>
          <cell r="G145">
            <v>0</v>
          </cell>
          <cell r="H145">
            <v>0</v>
          </cell>
          <cell r="I145">
            <v>16</v>
          </cell>
          <cell r="J145">
            <v>0</v>
          </cell>
          <cell r="L145">
            <v>4743</v>
          </cell>
        </row>
        <row r="146">
          <cell r="F146">
            <v>274</v>
          </cell>
          <cell r="G146">
            <v>0</v>
          </cell>
          <cell r="H146">
            <v>0</v>
          </cell>
          <cell r="I146">
            <v>5</v>
          </cell>
          <cell r="J146">
            <v>0</v>
          </cell>
          <cell r="L146">
            <v>1129</v>
          </cell>
        </row>
        <row r="147">
          <cell r="F147">
            <v>971</v>
          </cell>
          <cell r="G147">
            <v>0</v>
          </cell>
          <cell r="H147">
            <v>0</v>
          </cell>
          <cell r="I147">
            <v>52</v>
          </cell>
          <cell r="J147">
            <v>0</v>
          </cell>
          <cell r="L147">
            <v>4326</v>
          </cell>
        </row>
        <row r="148">
          <cell r="F148">
            <v>1195</v>
          </cell>
          <cell r="G148">
            <v>12</v>
          </cell>
          <cell r="H148">
            <v>0</v>
          </cell>
          <cell r="I148">
            <v>58</v>
          </cell>
          <cell r="J148">
            <v>0</v>
          </cell>
          <cell r="L148">
            <v>44140</v>
          </cell>
        </row>
        <row r="149">
          <cell r="F149">
            <v>1625</v>
          </cell>
          <cell r="G149">
            <v>32</v>
          </cell>
          <cell r="H149">
            <v>0</v>
          </cell>
          <cell r="I149">
            <v>51</v>
          </cell>
          <cell r="J149">
            <v>0</v>
          </cell>
          <cell r="L149">
            <v>20603</v>
          </cell>
        </row>
        <row r="150">
          <cell r="F150">
            <v>116</v>
          </cell>
          <cell r="G150">
            <v>0</v>
          </cell>
          <cell r="H150">
            <v>0</v>
          </cell>
          <cell r="I150">
            <v>0</v>
          </cell>
          <cell r="J150">
            <v>0</v>
          </cell>
          <cell r="L150">
            <v>569</v>
          </cell>
        </row>
        <row r="153">
          <cell r="H153">
            <v>1517</v>
          </cell>
        </row>
      </sheetData>
      <sheetData sheetId="34">
        <row r="6">
          <cell r="G6">
            <v>6</v>
          </cell>
        </row>
        <row r="7">
          <cell r="G7">
            <v>1</v>
          </cell>
        </row>
        <row r="8">
          <cell r="G8">
            <v>0</v>
          </cell>
        </row>
        <row r="9">
          <cell r="G9">
            <v>1</v>
          </cell>
        </row>
        <row r="10">
          <cell r="G10">
            <v>0</v>
          </cell>
        </row>
        <row r="11">
          <cell r="G11">
            <v>0</v>
          </cell>
        </row>
        <row r="12">
          <cell r="G12">
            <v>1</v>
          </cell>
        </row>
        <row r="13">
          <cell r="G13">
            <v>4</v>
          </cell>
        </row>
        <row r="14">
          <cell r="G14">
            <v>0</v>
          </cell>
        </row>
        <row r="15">
          <cell r="G15">
            <v>0</v>
          </cell>
        </row>
        <row r="16">
          <cell r="G16">
            <v>0</v>
          </cell>
        </row>
        <row r="17">
          <cell r="G17">
            <v>15</v>
          </cell>
        </row>
        <row r="18">
          <cell r="G18">
            <v>0</v>
          </cell>
        </row>
        <row r="19">
          <cell r="G19">
            <v>3</v>
          </cell>
        </row>
        <row r="20">
          <cell r="G20">
            <v>0</v>
          </cell>
        </row>
        <row r="21">
          <cell r="G21">
            <v>3</v>
          </cell>
        </row>
        <row r="22">
          <cell r="G22">
            <v>1</v>
          </cell>
        </row>
        <row r="23">
          <cell r="G23">
            <v>0</v>
          </cell>
        </row>
        <row r="24">
          <cell r="G24">
            <v>2</v>
          </cell>
        </row>
        <row r="25">
          <cell r="G25">
            <v>3</v>
          </cell>
        </row>
        <row r="26">
          <cell r="G26">
            <v>0</v>
          </cell>
        </row>
        <row r="27">
          <cell r="G27">
            <v>0</v>
          </cell>
        </row>
        <row r="28">
          <cell r="G28">
            <v>3</v>
          </cell>
        </row>
        <row r="29">
          <cell r="G29">
            <v>0</v>
          </cell>
        </row>
        <row r="30">
          <cell r="G30">
            <v>1</v>
          </cell>
        </row>
        <row r="31">
          <cell r="G31">
            <v>2</v>
          </cell>
        </row>
        <row r="32">
          <cell r="G32">
            <v>0</v>
          </cell>
        </row>
        <row r="33">
          <cell r="G33">
            <v>0</v>
          </cell>
        </row>
        <row r="34">
          <cell r="G34">
            <v>4</v>
          </cell>
        </row>
        <row r="35">
          <cell r="G35">
            <v>40</v>
          </cell>
        </row>
        <row r="36">
          <cell r="G36">
            <v>0</v>
          </cell>
        </row>
        <row r="37">
          <cell r="G37">
            <v>1</v>
          </cell>
        </row>
        <row r="38">
          <cell r="G38">
            <v>1</v>
          </cell>
        </row>
        <row r="39">
          <cell r="G39">
            <v>3</v>
          </cell>
        </row>
        <row r="40">
          <cell r="G40">
            <v>5</v>
          </cell>
        </row>
        <row r="41">
          <cell r="G41">
            <v>0</v>
          </cell>
        </row>
        <row r="42">
          <cell r="G42">
            <v>0</v>
          </cell>
        </row>
        <row r="43">
          <cell r="G43">
            <v>0</v>
          </cell>
        </row>
        <row r="44">
          <cell r="G44">
            <v>0</v>
          </cell>
        </row>
        <row r="45">
          <cell r="G45">
            <v>0</v>
          </cell>
        </row>
        <row r="46">
          <cell r="G46">
            <v>0</v>
          </cell>
        </row>
        <row r="47">
          <cell r="G47">
            <v>0</v>
          </cell>
        </row>
        <row r="48">
          <cell r="G48">
            <v>0</v>
          </cell>
        </row>
        <row r="49">
          <cell r="G49">
            <v>0</v>
          </cell>
        </row>
        <row r="50">
          <cell r="G50">
            <v>5</v>
          </cell>
        </row>
        <row r="51">
          <cell r="G51">
            <v>0</v>
          </cell>
        </row>
        <row r="52">
          <cell r="G52">
            <v>3</v>
          </cell>
        </row>
        <row r="53">
          <cell r="G53">
            <v>0</v>
          </cell>
        </row>
        <row r="54">
          <cell r="G54">
            <v>3</v>
          </cell>
        </row>
        <row r="55">
          <cell r="G55">
            <v>1</v>
          </cell>
        </row>
        <row r="56">
          <cell r="G56">
            <v>1</v>
          </cell>
        </row>
        <row r="57">
          <cell r="G57">
            <v>8</v>
          </cell>
        </row>
        <row r="58">
          <cell r="G58">
            <v>0</v>
          </cell>
        </row>
        <row r="59">
          <cell r="G59">
            <v>2</v>
          </cell>
        </row>
        <row r="60">
          <cell r="G60">
            <v>3</v>
          </cell>
        </row>
        <row r="61">
          <cell r="G61">
            <v>0</v>
          </cell>
        </row>
        <row r="62">
          <cell r="G62">
            <v>0</v>
          </cell>
        </row>
        <row r="63">
          <cell r="G63">
            <v>0</v>
          </cell>
        </row>
        <row r="64">
          <cell r="G64">
            <v>2</v>
          </cell>
        </row>
        <row r="65">
          <cell r="G65">
            <v>2</v>
          </cell>
        </row>
        <row r="66">
          <cell r="G66">
            <v>1</v>
          </cell>
        </row>
        <row r="67">
          <cell r="G67">
            <v>0</v>
          </cell>
        </row>
        <row r="68">
          <cell r="G68">
            <v>1</v>
          </cell>
        </row>
        <row r="69">
          <cell r="G69">
            <v>1</v>
          </cell>
        </row>
        <row r="70">
          <cell r="G70">
            <v>1</v>
          </cell>
        </row>
        <row r="71">
          <cell r="G71">
            <v>1</v>
          </cell>
        </row>
        <row r="72">
          <cell r="G72">
            <v>3</v>
          </cell>
        </row>
        <row r="73">
          <cell r="G73">
            <v>0</v>
          </cell>
        </row>
        <row r="74">
          <cell r="G74">
            <v>0</v>
          </cell>
        </row>
        <row r="75">
          <cell r="G75">
            <v>1</v>
          </cell>
        </row>
        <row r="76">
          <cell r="G76">
            <v>42</v>
          </cell>
        </row>
        <row r="77">
          <cell r="G77">
            <v>1</v>
          </cell>
        </row>
        <row r="78">
          <cell r="G78">
            <v>0</v>
          </cell>
        </row>
        <row r="79">
          <cell r="G79">
            <v>8</v>
          </cell>
        </row>
        <row r="80">
          <cell r="G80">
            <v>0</v>
          </cell>
        </row>
        <row r="81">
          <cell r="G81">
            <v>1</v>
          </cell>
        </row>
        <row r="82">
          <cell r="G82">
            <v>0</v>
          </cell>
        </row>
        <row r="83">
          <cell r="G83">
            <v>1</v>
          </cell>
        </row>
        <row r="84">
          <cell r="G84">
            <v>1</v>
          </cell>
        </row>
        <row r="85">
          <cell r="G85">
            <v>1</v>
          </cell>
        </row>
        <row r="86">
          <cell r="G86">
            <v>2</v>
          </cell>
        </row>
        <row r="87">
          <cell r="G87">
            <v>1</v>
          </cell>
        </row>
        <row r="88">
          <cell r="G88">
            <v>15</v>
          </cell>
        </row>
        <row r="89">
          <cell r="G89">
            <v>0</v>
          </cell>
        </row>
        <row r="90">
          <cell r="G90">
            <v>1</v>
          </cell>
        </row>
        <row r="91">
          <cell r="G91">
            <v>2</v>
          </cell>
        </row>
        <row r="92">
          <cell r="G92">
            <v>0</v>
          </cell>
        </row>
        <row r="93">
          <cell r="G93">
            <v>3</v>
          </cell>
        </row>
        <row r="94">
          <cell r="G94">
            <v>0</v>
          </cell>
        </row>
        <row r="95">
          <cell r="G95">
            <v>4</v>
          </cell>
        </row>
        <row r="96">
          <cell r="G96">
            <v>3</v>
          </cell>
        </row>
        <row r="97">
          <cell r="G97">
            <v>0</v>
          </cell>
        </row>
        <row r="98">
          <cell r="G98">
            <v>2</v>
          </cell>
        </row>
        <row r="99">
          <cell r="G99">
            <v>1</v>
          </cell>
        </row>
        <row r="100">
          <cell r="G100">
            <v>1</v>
          </cell>
        </row>
        <row r="101">
          <cell r="G101">
            <v>17</v>
          </cell>
        </row>
        <row r="102">
          <cell r="G102">
            <v>0</v>
          </cell>
        </row>
        <row r="103">
          <cell r="G103">
            <v>0</v>
          </cell>
        </row>
        <row r="104">
          <cell r="G104">
            <v>0</v>
          </cell>
        </row>
        <row r="105">
          <cell r="G105">
            <v>1</v>
          </cell>
        </row>
        <row r="106">
          <cell r="G106">
            <v>1</v>
          </cell>
        </row>
        <row r="107">
          <cell r="G107">
            <v>1</v>
          </cell>
        </row>
        <row r="108">
          <cell r="G108">
            <v>0</v>
          </cell>
        </row>
        <row r="109">
          <cell r="G109">
            <v>0</v>
          </cell>
        </row>
        <row r="110">
          <cell r="G110">
            <v>0</v>
          </cell>
        </row>
        <row r="111">
          <cell r="G111">
            <v>0</v>
          </cell>
        </row>
        <row r="112">
          <cell r="G112">
            <v>0</v>
          </cell>
        </row>
        <row r="113">
          <cell r="G113">
            <v>0</v>
          </cell>
        </row>
        <row r="114">
          <cell r="G114">
            <v>7</v>
          </cell>
        </row>
        <row r="115">
          <cell r="G115">
            <v>0</v>
          </cell>
        </row>
        <row r="116">
          <cell r="G116">
            <v>0</v>
          </cell>
        </row>
        <row r="117">
          <cell r="G117">
            <v>3</v>
          </cell>
        </row>
        <row r="118">
          <cell r="G118">
            <v>1</v>
          </cell>
        </row>
        <row r="119">
          <cell r="G119">
            <v>0</v>
          </cell>
        </row>
        <row r="120">
          <cell r="G120">
            <v>11</v>
          </cell>
        </row>
        <row r="121">
          <cell r="G121">
            <v>2</v>
          </cell>
        </row>
        <row r="122">
          <cell r="G122">
            <v>0</v>
          </cell>
        </row>
        <row r="123">
          <cell r="G123">
            <v>9</v>
          </cell>
        </row>
        <row r="124">
          <cell r="G124">
            <v>13</v>
          </cell>
        </row>
        <row r="125">
          <cell r="G125">
            <v>3</v>
          </cell>
        </row>
        <row r="126">
          <cell r="G126">
            <v>0</v>
          </cell>
        </row>
        <row r="127">
          <cell r="G127">
            <v>0</v>
          </cell>
        </row>
        <row r="128">
          <cell r="G128">
            <v>0</v>
          </cell>
        </row>
        <row r="129">
          <cell r="G129">
            <v>4</v>
          </cell>
        </row>
        <row r="130">
          <cell r="G130">
            <v>8</v>
          </cell>
        </row>
        <row r="131">
          <cell r="G131">
            <v>0</v>
          </cell>
        </row>
        <row r="132">
          <cell r="G132">
            <v>0</v>
          </cell>
        </row>
        <row r="133">
          <cell r="G133">
            <v>1</v>
          </cell>
        </row>
        <row r="134">
          <cell r="G134">
            <v>1</v>
          </cell>
        </row>
        <row r="135">
          <cell r="G135">
            <v>0</v>
          </cell>
        </row>
        <row r="136">
          <cell r="G136">
            <v>0</v>
          </cell>
        </row>
        <row r="137">
          <cell r="G137">
            <v>1</v>
          </cell>
        </row>
        <row r="138">
          <cell r="G138">
            <v>5</v>
          </cell>
        </row>
        <row r="139">
          <cell r="G139">
            <v>1</v>
          </cell>
        </row>
        <row r="140">
          <cell r="G140">
            <v>0</v>
          </cell>
        </row>
        <row r="141">
          <cell r="G141">
            <v>3</v>
          </cell>
        </row>
        <row r="142">
          <cell r="G142">
            <v>0</v>
          </cell>
        </row>
        <row r="143">
          <cell r="G143">
            <v>1</v>
          </cell>
        </row>
        <row r="144">
          <cell r="G144">
            <v>0</v>
          </cell>
        </row>
        <row r="145">
          <cell r="G145">
            <v>0</v>
          </cell>
        </row>
        <row r="146">
          <cell r="G146">
            <v>3</v>
          </cell>
        </row>
        <row r="147">
          <cell r="G147">
            <v>15</v>
          </cell>
        </row>
        <row r="148">
          <cell r="G148">
            <v>0</v>
          </cell>
        </row>
      </sheetData>
      <sheetData sheetId="35"/>
      <sheetData sheetId="36"/>
      <sheetData sheetId="37"/>
      <sheetData sheetId="38"/>
      <sheetData sheetId="39"/>
      <sheetData sheetId="4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Directions-TBRev"/>
      <sheetName val="ASD FY14 FIN-Eligibility Calcs"/>
      <sheetName val="FY14 ASD Allocations by Subpot"/>
      <sheetName val="FY17 Munis-Charts 1,3 and 4"/>
      <sheetName val="FY17 Chart 9-Shelby and Munis"/>
      <sheetName val="FY20 Bradley-Cleveland "/>
      <sheetName val="FY20 Rutherford-Murfreesboro"/>
      <sheetName val="FY20 Arlington-Lakeland"/>
      <sheetName val="FY21SBE Resource Data"/>
      <sheetName val="SBE FY21 Charts -1,3,4 and 9"/>
      <sheetName val="ASD Cals-Chart 1, SchInfo FY21"/>
      <sheetName val="FY21 ASD Charts-2,5,6 and 8 "/>
      <sheetName val="FY16-21 ASD School Config "/>
      <sheetName val="FY21 Orig FINAL Alloc"/>
      <sheetName val="FY21 FINAL-merged"/>
      <sheetName val="Orig Pops-FY21 Final "/>
      <sheetName val="Populations-merged-21 FIN"/>
      <sheetName val="Spec Schs Calcs-21 "/>
      <sheetName val="Adj. Pops with Spec Schs 21 "/>
      <sheetName val="Hold Harmless-21 Fin"/>
      <sheetName val="Sch Imp and State Adm-FY21FIN"/>
      <sheetName val="IMPORTANT NOTES 10.16.2020"/>
      <sheetName val="LEA Grades Served"/>
      <sheetName val="Bradley-Cleveland-N A FY21"/>
      <sheetName val="Murfreesboro-Rutherford-NA FY21"/>
      <sheetName val="Arlington-Lakeland-NA FY21 "/>
      <sheetName val="FY22 PCC Resource Data"/>
      <sheetName val="FY22 PCC Charts-1,3, 4 and 9"/>
      <sheetName val="ASD Calcs-Chart 1, SchInfo FY22"/>
      <sheetName val="ASD Charts-2,5,6 and 8"/>
      <sheetName val="ASD School Configuration-2022"/>
      <sheetName val="2021-22 Orig Prelim Alloc"/>
      <sheetName val="2021-2022 Prelim-merged"/>
      <sheetName val="Orig Pops-FY22 Prelim"/>
      <sheetName val="Populations-merged FY22"/>
      <sheetName val="Spec Schs Calculations-22"/>
      <sheetName val="Adj. Populations-Spec Schs 22"/>
      <sheetName val="Hold Harmless Base-22"/>
      <sheetName val="Sch Imp and State Adm-FY22Preli"/>
      <sheetName val="FY20 FINAL-FY21 PRELIM Fin"/>
      <sheetName val="FY21Prelim MNPS-Cheatham Ne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2">
          <cell r="E2" t="str">
            <v xml:space="preserve">FORMULA COUNTS USED TO DETERMINE Prelim SCHOOL YEAR 2021-2021  TITLE I ALLOCATIONS </v>
          </cell>
        </row>
        <row r="8">
          <cell r="F8">
            <v>3068.5180958149263</v>
          </cell>
          <cell r="G8">
            <v>0</v>
          </cell>
          <cell r="H8"/>
          <cell r="I8">
            <v>14</v>
          </cell>
          <cell r="J8">
            <v>0</v>
          </cell>
          <cell r="L8">
            <v>8801</v>
          </cell>
        </row>
        <row r="9">
          <cell r="F9">
            <v>99</v>
          </cell>
          <cell r="G9">
            <v>0</v>
          </cell>
          <cell r="H9">
            <v>0</v>
          </cell>
          <cell r="I9">
            <v>2</v>
          </cell>
          <cell r="J9">
            <v>0</v>
          </cell>
          <cell r="L9">
            <v>379</v>
          </cell>
        </row>
        <row r="10">
          <cell r="F10">
            <v>180</v>
          </cell>
          <cell r="G10">
            <v>0</v>
          </cell>
          <cell r="H10">
            <v>0</v>
          </cell>
          <cell r="I10">
            <v>1</v>
          </cell>
          <cell r="J10">
            <v>0</v>
          </cell>
          <cell r="L10">
            <v>1266</v>
          </cell>
        </row>
        <row r="11">
          <cell r="F11">
            <v>1540</v>
          </cell>
          <cell r="G11">
            <v>29</v>
          </cell>
          <cell r="H11">
            <v>0</v>
          </cell>
          <cell r="I11">
            <v>29</v>
          </cell>
          <cell r="J11">
            <v>0</v>
          </cell>
          <cell r="L11">
            <v>7150</v>
          </cell>
        </row>
        <row r="12">
          <cell r="F12">
            <v>252</v>
          </cell>
          <cell r="G12">
            <v>0</v>
          </cell>
          <cell r="H12">
            <v>0</v>
          </cell>
          <cell r="I12">
            <v>4</v>
          </cell>
          <cell r="J12">
            <v>0</v>
          </cell>
          <cell r="L12">
            <v>3735</v>
          </cell>
        </row>
        <row r="13">
          <cell r="F13">
            <v>389</v>
          </cell>
          <cell r="G13">
            <v>0</v>
          </cell>
          <cell r="H13">
            <v>0</v>
          </cell>
          <cell r="I13">
            <v>7</v>
          </cell>
          <cell r="J13">
            <v>0</v>
          </cell>
          <cell r="L13">
            <v>1430</v>
          </cell>
        </row>
        <row r="14">
          <cell r="F14">
            <v>1077</v>
          </cell>
          <cell r="G14">
            <v>473</v>
          </cell>
          <cell r="H14">
            <v>0</v>
          </cell>
          <cell r="I14">
            <v>23</v>
          </cell>
          <cell r="J14">
            <v>0</v>
          </cell>
          <cell r="L14">
            <v>10631</v>
          </cell>
        </row>
        <row r="15">
          <cell r="F15">
            <v>1646</v>
          </cell>
          <cell r="G15">
            <v>0</v>
          </cell>
          <cell r="H15">
            <v>0</v>
          </cell>
          <cell r="I15">
            <v>37</v>
          </cell>
          <cell r="J15">
            <v>0</v>
          </cell>
          <cell r="L15">
            <v>9259</v>
          </cell>
        </row>
        <row r="16">
          <cell r="F16">
            <v>67</v>
          </cell>
          <cell r="G16">
            <v>0</v>
          </cell>
          <cell r="H16">
            <v>0</v>
          </cell>
          <cell r="I16">
            <v>0</v>
          </cell>
          <cell r="J16">
            <v>0</v>
          </cell>
          <cell r="L16">
            <v>322</v>
          </cell>
        </row>
        <row r="17">
          <cell r="F17">
            <v>592</v>
          </cell>
          <cell r="G17">
            <v>0</v>
          </cell>
          <cell r="H17">
            <v>0</v>
          </cell>
          <cell r="I17">
            <v>6</v>
          </cell>
          <cell r="J17">
            <v>0</v>
          </cell>
          <cell r="L17">
            <v>2380</v>
          </cell>
        </row>
        <row r="18">
          <cell r="F18">
            <v>610</v>
          </cell>
          <cell r="G18">
            <v>0</v>
          </cell>
          <cell r="H18">
            <v>0</v>
          </cell>
          <cell r="I18">
            <v>4</v>
          </cell>
          <cell r="J18">
            <v>0</v>
          </cell>
          <cell r="L18">
            <v>1629</v>
          </cell>
        </row>
        <row r="19">
          <cell r="F19">
            <v>1790</v>
          </cell>
          <cell r="G19">
            <v>106</v>
          </cell>
          <cell r="H19">
            <v>0</v>
          </cell>
          <cell r="I19">
            <v>51</v>
          </cell>
          <cell r="J19">
            <v>0</v>
          </cell>
          <cell r="L19">
            <v>13594</v>
          </cell>
        </row>
        <row r="20">
          <cell r="F20">
            <v>108</v>
          </cell>
          <cell r="G20">
            <v>0</v>
          </cell>
          <cell r="H20">
            <v>0</v>
          </cell>
          <cell r="I20">
            <v>8</v>
          </cell>
          <cell r="J20">
            <v>0</v>
          </cell>
          <cell r="L20">
            <v>571</v>
          </cell>
        </row>
        <row r="21">
          <cell r="F21">
            <v>1446</v>
          </cell>
          <cell r="G21">
            <v>14</v>
          </cell>
          <cell r="H21">
            <v>0</v>
          </cell>
          <cell r="I21">
            <v>50</v>
          </cell>
          <cell r="J21">
            <v>0</v>
          </cell>
          <cell r="L21">
            <v>10785</v>
          </cell>
        </row>
        <row r="22">
          <cell r="F22">
            <v>918</v>
          </cell>
          <cell r="G22">
            <v>0</v>
          </cell>
          <cell r="H22">
            <v>0</v>
          </cell>
          <cell r="I22">
            <v>5</v>
          </cell>
          <cell r="J22">
            <v>0</v>
          </cell>
          <cell r="L22">
            <v>3802</v>
          </cell>
        </row>
        <row r="23">
          <cell r="F23">
            <v>1603</v>
          </cell>
          <cell r="G23">
            <v>0</v>
          </cell>
          <cell r="H23">
            <v>0</v>
          </cell>
          <cell r="I23">
            <v>8</v>
          </cell>
          <cell r="J23">
            <v>0</v>
          </cell>
          <cell r="L23">
            <v>5874</v>
          </cell>
        </row>
        <row r="24">
          <cell r="F24">
            <v>410</v>
          </cell>
          <cell r="G24">
            <v>0</v>
          </cell>
          <cell r="H24">
            <v>0</v>
          </cell>
          <cell r="I24">
            <v>0</v>
          </cell>
          <cell r="J24">
            <v>0</v>
          </cell>
          <cell r="L24">
            <v>2272</v>
          </cell>
        </row>
        <row r="25">
          <cell r="F25">
            <v>1502</v>
          </cell>
          <cell r="G25">
            <v>0</v>
          </cell>
          <cell r="H25">
            <v>0</v>
          </cell>
          <cell r="I25">
            <v>22</v>
          </cell>
          <cell r="J25">
            <v>0</v>
          </cell>
          <cell r="L25">
            <v>5857</v>
          </cell>
        </row>
        <row r="26">
          <cell r="F26">
            <v>715</v>
          </cell>
          <cell r="G26">
            <v>0</v>
          </cell>
          <cell r="H26">
            <v>0</v>
          </cell>
          <cell r="I26">
            <v>17</v>
          </cell>
          <cell r="J26">
            <v>0</v>
          </cell>
          <cell r="L26">
            <v>6594</v>
          </cell>
        </row>
        <row r="27">
          <cell r="F27">
            <v>497</v>
          </cell>
          <cell r="G27">
            <v>0</v>
          </cell>
          <cell r="H27">
            <v>0</v>
          </cell>
          <cell r="I27">
            <v>10</v>
          </cell>
          <cell r="J27">
            <v>0</v>
          </cell>
          <cell r="L27">
            <v>2835</v>
          </cell>
        </row>
        <row r="28">
          <cell r="F28">
            <v>1007</v>
          </cell>
          <cell r="G28">
            <v>0</v>
          </cell>
          <cell r="H28">
            <v>0</v>
          </cell>
          <cell r="I28">
            <v>0</v>
          </cell>
          <cell r="J28">
            <v>0</v>
          </cell>
          <cell r="L28">
            <v>4451</v>
          </cell>
        </row>
        <row r="29">
          <cell r="F29">
            <v>304</v>
          </cell>
          <cell r="G29">
            <v>0</v>
          </cell>
          <cell r="H29">
            <v>0</v>
          </cell>
          <cell r="I29">
            <v>2</v>
          </cell>
          <cell r="J29">
            <v>0</v>
          </cell>
          <cell r="L29">
            <v>1175</v>
          </cell>
        </row>
        <row r="30">
          <cell r="F30">
            <v>1100</v>
          </cell>
          <cell r="G30">
            <v>19</v>
          </cell>
          <cell r="H30">
            <v>0</v>
          </cell>
          <cell r="I30">
            <v>31</v>
          </cell>
          <cell r="J30">
            <v>0</v>
          </cell>
          <cell r="L30">
            <v>6559</v>
          </cell>
        </row>
        <row r="31">
          <cell r="F31">
            <v>171</v>
          </cell>
          <cell r="G31">
            <v>0</v>
          </cell>
          <cell r="H31">
            <v>0</v>
          </cell>
          <cell r="I31">
            <v>4</v>
          </cell>
          <cell r="J31">
            <v>0</v>
          </cell>
          <cell r="L31">
            <v>757</v>
          </cell>
        </row>
        <row r="32">
          <cell r="F32">
            <v>1393</v>
          </cell>
          <cell r="G32">
            <v>0</v>
          </cell>
          <cell r="H32">
            <v>0</v>
          </cell>
          <cell r="I32">
            <v>23</v>
          </cell>
          <cell r="J32">
            <v>0</v>
          </cell>
          <cell r="L32">
            <v>4695</v>
          </cell>
        </row>
        <row r="33">
          <cell r="F33">
            <v>905</v>
          </cell>
          <cell r="G33">
            <v>0</v>
          </cell>
          <cell r="H33">
            <v>0</v>
          </cell>
          <cell r="I33">
            <v>22</v>
          </cell>
          <cell r="J33">
            <v>0</v>
          </cell>
          <cell r="L33">
            <v>5374</v>
          </cell>
        </row>
        <row r="34">
          <cell r="F34">
            <v>729</v>
          </cell>
          <cell r="G34">
            <v>0</v>
          </cell>
          <cell r="H34">
            <v>0</v>
          </cell>
          <cell r="I34">
            <v>2</v>
          </cell>
          <cell r="J34">
            <v>0</v>
          </cell>
          <cell r="L34">
            <v>9951</v>
          </cell>
        </row>
        <row r="35">
          <cell r="F35">
            <v>347</v>
          </cell>
          <cell r="G35">
            <v>0</v>
          </cell>
          <cell r="H35">
            <v>0</v>
          </cell>
          <cell r="I35">
            <v>6</v>
          </cell>
          <cell r="J35">
            <v>0</v>
          </cell>
          <cell r="L35">
            <v>1802</v>
          </cell>
        </row>
        <row r="36">
          <cell r="F36">
            <v>1573</v>
          </cell>
          <cell r="G36">
            <v>14</v>
          </cell>
          <cell r="H36">
            <v>0</v>
          </cell>
          <cell r="I36">
            <v>61</v>
          </cell>
          <cell r="J36">
            <v>0</v>
          </cell>
          <cell r="L36">
            <v>7741</v>
          </cell>
        </row>
        <row r="37">
          <cell r="F37">
            <v>16440</v>
          </cell>
          <cell r="G37">
            <v>142</v>
          </cell>
          <cell r="H37">
            <v>0</v>
          </cell>
          <cell r="I37">
            <v>272</v>
          </cell>
          <cell r="J37">
            <v>0</v>
          </cell>
          <cell r="L37">
            <v>94852</v>
          </cell>
        </row>
        <row r="38">
          <cell r="F38">
            <v>197</v>
          </cell>
          <cell r="G38">
            <v>0</v>
          </cell>
          <cell r="H38">
            <v>0</v>
          </cell>
          <cell r="I38">
            <v>7</v>
          </cell>
          <cell r="J38">
            <v>0</v>
          </cell>
          <cell r="L38">
            <v>778</v>
          </cell>
        </row>
        <row r="39">
          <cell r="F39">
            <v>385</v>
          </cell>
          <cell r="G39">
            <v>0</v>
          </cell>
          <cell r="H39">
            <v>0</v>
          </cell>
          <cell r="I39">
            <v>2</v>
          </cell>
          <cell r="J39">
            <v>0</v>
          </cell>
          <cell r="L39">
            <v>1813</v>
          </cell>
        </row>
        <row r="40">
          <cell r="F40">
            <v>740</v>
          </cell>
          <cell r="G40">
            <v>15</v>
          </cell>
          <cell r="H40">
            <v>0</v>
          </cell>
          <cell r="I40">
            <v>13</v>
          </cell>
          <cell r="J40">
            <v>0</v>
          </cell>
          <cell r="L40">
            <v>3261</v>
          </cell>
        </row>
        <row r="41">
          <cell r="F41">
            <v>1215</v>
          </cell>
          <cell r="G41">
            <v>0</v>
          </cell>
          <cell r="H41">
            <v>0</v>
          </cell>
          <cell r="I41">
            <v>23</v>
          </cell>
          <cell r="J41">
            <v>0</v>
          </cell>
          <cell r="L41">
            <v>9120</v>
          </cell>
        </row>
        <row r="42">
          <cell r="F42">
            <v>584</v>
          </cell>
          <cell r="G42">
            <v>0</v>
          </cell>
          <cell r="H42">
            <v>0</v>
          </cell>
          <cell r="I42">
            <v>15</v>
          </cell>
          <cell r="J42">
            <v>0</v>
          </cell>
          <cell r="L42">
            <v>3598</v>
          </cell>
        </row>
        <row r="43">
          <cell r="F43">
            <v>787</v>
          </cell>
          <cell r="G43">
            <v>38</v>
          </cell>
          <cell r="H43">
            <v>0</v>
          </cell>
          <cell r="I43">
            <v>4</v>
          </cell>
          <cell r="J43">
            <v>0</v>
          </cell>
          <cell r="L43">
            <v>2932</v>
          </cell>
        </row>
        <row r="44">
          <cell r="F44">
            <v>533</v>
          </cell>
          <cell r="G44">
            <v>25</v>
          </cell>
          <cell r="H44">
            <v>0</v>
          </cell>
          <cell r="I44">
            <v>2</v>
          </cell>
          <cell r="J44">
            <v>0</v>
          </cell>
          <cell r="L44">
            <v>1851</v>
          </cell>
        </row>
        <row r="45">
          <cell r="F45">
            <v>90</v>
          </cell>
          <cell r="G45">
            <v>0</v>
          </cell>
          <cell r="H45">
            <v>0</v>
          </cell>
          <cell r="I45">
            <v>1</v>
          </cell>
          <cell r="J45">
            <v>0</v>
          </cell>
          <cell r="L45">
            <v>354</v>
          </cell>
        </row>
        <row r="46">
          <cell r="F46">
            <v>801</v>
          </cell>
          <cell r="G46">
            <v>0</v>
          </cell>
          <cell r="H46">
            <v>0</v>
          </cell>
          <cell r="I46">
            <v>1</v>
          </cell>
          <cell r="J46">
            <v>0</v>
          </cell>
          <cell r="L46">
            <v>5590</v>
          </cell>
        </row>
        <row r="47">
          <cell r="F47">
            <v>285</v>
          </cell>
          <cell r="G47">
            <v>0</v>
          </cell>
          <cell r="H47">
            <v>0</v>
          </cell>
          <cell r="I47">
            <v>7</v>
          </cell>
          <cell r="J47">
            <v>0</v>
          </cell>
          <cell r="L47">
            <v>1029</v>
          </cell>
        </row>
        <row r="48">
          <cell r="F48">
            <v>589</v>
          </cell>
          <cell r="G48">
            <v>0</v>
          </cell>
          <cell r="H48">
            <v>0</v>
          </cell>
          <cell r="I48">
            <v>29</v>
          </cell>
          <cell r="J48">
            <v>0</v>
          </cell>
          <cell r="K48">
            <v>618</v>
          </cell>
          <cell r="L48">
            <v>2220</v>
          </cell>
        </row>
        <row r="49">
          <cell r="F49">
            <v>1019</v>
          </cell>
          <cell r="G49">
            <v>0</v>
          </cell>
          <cell r="H49">
            <v>0</v>
          </cell>
          <cell r="I49">
            <v>34</v>
          </cell>
          <cell r="J49">
            <v>0</v>
          </cell>
          <cell r="L49">
            <v>5984</v>
          </cell>
        </row>
        <row r="50">
          <cell r="F50">
            <v>390</v>
          </cell>
          <cell r="G50">
            <v>0</v>
          </cell>
          <cell r="H50">
            <v>0</v>
          </cell>
          <cell r="I50">
            <v>5</v>
          </cell>
          <cell r="J50">
            <v>0</v>
          </cell>
          <cell r="L50">
            <v>5163</v>
          </cell>
        </row>
        <row r="51">
          <cell r="F51">
            <v>277</v>
          </cell>
          <cell r="G51">
            <v>0</v>
          </cell>
          <cell r="H51">
            <v>0</v>
          </cell>
          <cell r="I51">
            <v>0</v>
          </cell>
          <cell r="J51">
            <v>0</v>
          </cell>
          <cell r="L51">
            <v>7028</v>
          </cell>
        </row>
        <row r="52">
          <cell r="F52">
            <v>359</v>
          </cell>
          <cell r="G52">
            <v>0</v>
          </cell>
          <cell r="H52">
            <v>0</v>
          </cell>
          <cell r="I52">
            <v>2</v>
          </cell>
          <cell r="J52">
            <v>0</v>
          </cell>
          <cell r="L52">
            <v>3435</v>
          </cell>
        </row>
        <row r="53">
          <cell r="F53">
            <v>812</v>
          </cell>
          <cell r="G53">
            <v>0</v>
          </cell>
          <cell r="H53">
            <v>0</v>
          </cell>
          <cell r="I53">
            <v>3</v>
          </cell>
          <cell r="J53">
            <v>0</v>
          </cell>
          <cell r="L53">
            <v>4457</v>
          </cell>
        </row>
        <row r="54">
          <cell r="F54">
            <v>765</v>
          </cell>
          <cell r="G54">
            <v>29</v>
          </cell>
          <cell r="H54">
            <v>0</v>
          </cell>
          <cell r="I54">
            <v>19</v>
          </cell>
          <cell r="J54">
            <v>0</v>
          </cell>
          <cell r="L54">
            <v>3541</v>
          </cell>
        </row>
        <row r="55">
          <cell r="F55">
            <v>1705</v>
          </cell>
          <cell r="G55">
            <v>26</v>
          </cell>
          <cell r="H55">
            <v>0</v>
          </cell>
          <cell r="I55">
            <v>19</v>
          </cell>
          <cell r="J55">
            <v>0</v>
          </cell>
          <cell r="L55">
            <v>7724</v>
          </cell>
        </row>
        <row r="56">
          <cell r="F56">
            <v>524</v>
          </cell>
          <cell r="G56">
            <v>72</v>
          </cell>
          <cell r="H56">
            <v>0</v>
          </cell>
          <cell r="I56">
            <v>14</v>
          </cell>
          <cell r="J56">
            <v>0</v>
          </cell>
          <cell r="L56">
            <v>2188</v>
          </cell>
        </row>
        <row r="57">
          <cell r="F57">
            <v>514</v>
          </cell>
          <cell r="G57">
            <v>0</v>
          </cell>
          <cell r="H57">
            <v>0</v>
          </cell>
          <cell r="I57">
            <v>5</v>
          </cell>
          <cell r="J57">
            <v>0</v>
          </cell>
          <cell r="L57">
            <v>2093</v>
          </cell>
        </row>
        <row r="58">
          <cell r="F58">
            <v>2109</v>
          </cell>
          <cell r="G58">
            <v>0</v>
          </cell>
          <cell r="H58">
            <v>0</v>
          </cell>
          <cell r="I58">
            <v>28</v>
          </cell>
          <cell r="J58">
            <v>0</v>
          </cell>
          <cell r="L58">
            <v>11005</v>
          </cell>
        </row>
        <row r="59">
          <cell r="F59">
            <v>9739</v>
          </cell>
          <cell r="G59">
            <v>95</v>
          </cell>
          <cell r="H59">
            <v>0</v>
          </cell>
          <cell r="I59">
            <v>135</v>
          </cell>
          <cell r="J59">
            <v>0</v>
          </cell>
          <cell r="L59">
            <v>54657</v>
          </cell>
        </row>
        <row r="60">
          <cell r="F60">
            <v>339</v>
          </cell>
          <cell r="G60">
            <v>0</v>
          </cell>
          <cell r="H60">
            <v>0</v>
          </cell>
          <cell r="I60">
            <v>6</v>
          </cell>
          <cell r="J60">
            <v>0</v>
          </cell>
          <cell r="L60">
            <v>1021</v>
          </cell>
        </row>
        <row r="61">
          <cell r="F61">
            <v>817</v>
          </cell>
          <cell r="G61">
            <v>0</v>
          </cell>
          <cell r="H61">
            <v>0</v>
          </cell>
          <cell r="I61">
            <v>46</v>
          </cell>
          <cell r="J61">
            <v>0</v>
          </cell>
          <cell r="L61">
            <v>3514</v>
          </cell>
        </row>
        <row r="62">
          <cell r="F62">
            <v>962</v>
          </cell>
          <cell r="G62">
            <v>0</v>
          </cell>
          <cell r="H62">
            <v>0</v>
          </cell>
          <cell r="I62">
            <v>10</v>
          </cell>
          <cell r="J62">
            <v>0</v>
          </cell>
          <cell r="L62">
            <v>3943</v>
          </cell>
        </row>
        <row r="63">
          <cell r="F63">
            <v>1833</v>
          </cell>
          <cell r="G63">
            <v>0</v>
          </cell>
          <cell r="H63">
            <v>0</v>
          </cell>
          <cell r="I63">
            <v>43</v>
          </cell>
          <cell r="J63">
            <v>0</v>
          </cell>
          <cell r="L63">
            <v>7543</v>
          </cell>
        </row>
        <row r="64">
          <cell r="F64">
            <v>746</v>
          </cell>
          <cell r="G64">
            <v>0</v>
          </cell>
          <cell r="H64">
            <v>0</v>
          </cell>
          <cell r="I64">
            <v>2</v>
          </cell>
          <cell r="J64">
            <v>0</v>
          </cell>
          <cell r="L64">
            <v>2905</v>
          </cell>
        </row>
        <row r="65">
          <cell r="F65">
            <v>715</v>
          </cell>
          <cell r="G65">
            <v>0</v>
          </cell>
          <cell r="H65">
            <v>0</v>
          </cell>
          <cell r="I65">
            <v>5</v>
          </cell>
          <cell r="J65">
            <v>0</v>
          </cell>
          <cell r="L65">
            <v>3895</v>
          </cell>
        </row>
        <row r="66">
          <cell r="F66">
            <v>908</v>
          </cell>
          <cell r="G66">
            <v>0</v>
          </cell>
          <cell r="H66">
            <v>0</v>
          </cell>
          <cell r="I66">
            <v>12</v>
          </cell>
          <cell r="J66">
            <v>0</v>
          </cell>
          <cell r="L66">
            <v>3699</v>
          </cell>
        </row>
        <row r="67">
          <cell r="F67">
            <v>790</v>
          </cell>
          <cell r="G67">
            <v>0</v>
          </cell>
          <cell r="H67">
            <v>0</v>
          </cell>
          <cell r="I67">
            <v>11</v>
          </cell>
          <cell r="J67">
            <v>0</v>
          </cell>
          <cell r="L67">
            <v>3832</v>
          </cell>
        </row>
        <row r="68">
          <cell r="F68">
            <v>153</v>
          </cell>
          <cell r="G68">
            <v>0</v>
          </cell>
          <cell r="H68">
            <v>0</v>
          </cell>
          <cell r="I68">
            <v>0</v>
          </cell>
          <cell r="J68">
            <v>0</v>
          </cell>
          <cell r="L68">
            <v>618</v>
          </cell>
        </row>
        <row r="69">
          <cell r="F69">
            <v>292</v>
          </cell>
          <cell r="G69">
            <v>0</v>
          </cell>
          <cell r="H69">
            <v>0</v>
          </cell>
          <cell r="I69">
            <v>3</v>
          </cell>
          <cell r="J69">
            <v>0</v>
          </cell>
          <cell r="L69">
            <v>1305</v>
          </cell>
        </row>
        <row r="70">
          <cell r="F70">
            <v>353</v>
          </cell>
          <cell r="G70">
            <v>0</v>
          </cell>
          <cell r="H70">
            <v>0</v>
          </cell>
          <cell r="I70">
            <v>19</v>
          </cell>
          <cell r="J70">
            <v>0</v>
          </cell>
          <cell r="L70">
            <v>1301</v>
          </cell>
        </row>
        <row r="71">
          <cell r="F71">
            <v>547</v>
          </cell>
          <cell r="G71">
            <v>0</v>
          </cell>
          <cell r="H71">
            <v>0</v>
          </cell>
          <cell r="I71">
            <v>11</v>
          </cell>
          <cell r="J71">
            <v>0</v>
          </cell>
          <cell r="L71">
            <v>2818</v>
          </cell>
        </row>
        <row r="72">
          <cell r="F72">
            <v>281</v>
          </cell>
          <cell r="G72">
            <v>0</v>
          </cell>
          <cell r="H72">
            <v>0</v>
          </cell>
          <cell r="I72">
            <v>0</v>
          </cell>
          <cell r="J72">
            <v>0</v>
          </cell>
          <cell r="L72">
            <v>1172</v>
          </cell>
        </row>
        <row r="73">
          <cell r="F73">
            <v>345</v>
          </cell>
          <cell r="G73">
            <v>0</v>
          </cell>
          <cell r="H73">
            <v>0</v>
          </cell>
          <cell r="I73">
            <v>9</v>
          </cell>
          <cell r="J73">
            <v>0</v>
          </cell>
          <cell r="L73">
            <v>1552</v>
          </cell>
        </row>
        <row r="74">
          <cell r="F74">
            <v>1321</v>
          </cell>
          <cell r="G74">
            <v>0</v>
          </cell>
          <cell r="H74">
            <v>0</v>
          </cell>
          <cell r="I74">
            <v>119</v>
          </cell>
          <cell r="J74">
            <v>0</v>
          </cell>
          <cell r="L74">
            <v>7774</v>
          </cell>
        </row>
        <row r="75">
          <cell r="F75">
            <v>1644</v>
          </cell>
          <cell r="G75">
            <v>0</v>
          </cell>
          <cell r="H75">
            <v>0</v>
          </cell>
          <cell r="I75">
            <v>32</v>
          </cell>
          <cell r="J75">
            <v>0</v>
          </cell>
          <cell r="L75">
            <v>8131</v>
          </cell>
        </row>
        <row r="76">
          <cell r="F76">
            <v>661</v>
          </cell>
          <cell r="G76">
            <v>84</v>
          </cell>
          <cell r="H76">
            <v>0</v>
          </cell>
          <cell r="I76">
            <v>20</v>
          </cell>
          <cell r="J76">
            <v>0</v>
          </cell>
          <cell r="L76">
            <v>2234</v>
          </cell>
        </row>
        <row r="77">
          <cell r="F77">
            <v>1746</v>
          </cell>
          <cell r="G77">
            <v>17</v>
          </cell>
          <cell r="H77">
            <v>0</v>
          </cell>
          <cell r="I77">
            <v>24</v>
          </cell>
          <cell r="J77">
            <v>0</v>
          </cell>
          <cell r="L77">
            <v>7584</v>
          </cell>
        </row>
        <row r="78">
          <cell r="F78">
            <v>9425</v>
          </cell>
          <cell r="G78">
            <v>88</v>
          </cell>
          <cell r="H78">
            <v>0</v>
          </cell>
          <cell r="I78">
            <v>216</v>
          </cell>
          <cell r="J78">
            <v>0</v>
          </cell>
          <cell r="L78">
            <v>71487</v>
          </cell>
        </row>
        <row r="79">
          <cell r="F79">
            <v>257</v>
          </cell>
          <cell r="G79">
            <v>0</v>
          </cell>
          <cell r="H79">
            <v>0</v>
          </cell>
          <cell r="I79">
            <v>0</v>
          </cell>
          <cell r="J79">
            <v>0</v>
          </cell>
          <cell r="L79">
            <v>717</v>
          </cell>
        </row>
        <row r="80">
          <cell r="F80">
            <v>212</v>
          </cell>
          <cell r="G80">
            <v>0</v>
          </cell>
          <cell r="H80">
            <v>0</v>
          </cell>
          <cell r="I80">
            <v>1</v>
          </cell>
          <cell r="J80">
            <v>0</v>
          </cell>
          <cell r="L80">
            <v>1801</v>
          </cell>
        </row>
        <row r="81">
          <cell r="F81">
            <v>982</v>
          </cell>
          <cell r="G81">
            <v>0</v>
          </cell>
          <cell r="H81">
            <v>0</v>
          </cell>
          <cell r="I81">
            <v>6</v>
          </cell>
          <cell r="J81">
            <v>0</v>
          </cell>
          <cell r="L81">
            <v>4184</v>
          </cell>
        </row>
        <row r="82">
          <cell r="F82">
            <v>1558</v>
          </cell>
          <cell r="G82">
            <v>0</v>
          </cell>
          <cell r="H82">
            <v>0</v>
          </cell>
          <cell r="I82">
            <v>66</v>
          </cell>
          <cell r="J82">
            <v>0</v>
          </cell>
          <cell r="L82">
            <v>8025</v>
          </cell>
        </row>
        <row r="83">
          <cell r="F83">
            <v>643</v>
          </cell>
          <cell r="G83">
            <v>0</v>
          </cell>
          <cell r="H83">
            <v>0</v>
          </cell>
          <cell r="I83">
            <v>0</v>
          </cell>
          <cell r="J83">
            <v>0</v>
          </cell>
          <cell r="L83">
            <v>4340</v>
          </cell>
        </row>
        <row r="84">
          <cell r="F84">
            <v>262</v>
          </cell>
          <cell r="G84">
            <v>0</v>
          </cell>
          <cell r="H84">
            <v>0</v>
          </cell>
          <cell r="I84">
            <v>14</v>
          </cell>
          <cell r="J84">
            <v>0</v>
          </cell>
          <cell r="L84">
            <v>1661</v>
          </cell>
        </row>
        <row r="85">
          <cell r="F85">
            <v>427</v>
          </cell>
          <cell r="G85">
            <v>0</v>
          </cell>
          <cell r="H85">
            <v>0</v>
          </cell>
          <cell r="I85">
            <v>15</v>
          </cell>
          <cell r="J85">
            <v>0</v>
          </cell>
          <cell r="L85">
            <v>1993</v>
          </cell>
        </row>
        <row r="86">
          <cell r="F86">
            <v>192</v>
          </cell>
          <cell r="G86">
            <v>0</v>
          </cell>
          <cell r="H86">
            <v>0</v>
          </cell>
          <cell r="I86">
            <v>10</v>
          </cell>
          <cell r="J86">
            <v>0</v>
          </cell>
          <cell r="L86">
            <v>820</v>
          </cell>
        </row>
        <row r="87">
          <cell r="F87">
            <v>679</v>
          </cell>
          <cell r="G87">
            <v>0</v>
          </cell>
          <cell r="H87">
            <v>0</v>
          </cell>
          <cell r="I87">
            <v>25</v>
          </cell>
          <cell r="J87">
            <v>0</v>
          </cell>
          <cell r="L87">
            <v>4675</v>
          </cell>
        </row>
        <row r="88">
          <cell r="F88">
            <v>706</v>
          </cell>
          <cell r="G88">
            <v>0</v>
          </cell>
          <cell r="H88">
            <v>0</v>
          </cell>
          <cell r="I88">
            <v>25</v>
          </cell>
          <cell r="J88">
            <v>0</v>
          </cell>
          <cell r="L88">
            <v>6035</v>
          </cell>
        </row>
        <row r="89">
          <cell r="F89">
            <v>818</v>
          </cell>
          <cell r="G89">
            <v>0</v>
          </cell>
          <cell r="H89">
            <v>0</v>
          </cell>
          <cell r="I89">
            <v>41</v>
          </cell>
          <cell r="J89">
            <v>0</v>
          </cell>
          <cell r="L89">
            <v>4306</v>
          </cell>
        </row>
        <row r="90">
          <cell r="F90">
            <v>4319</v>
          </cell>
          <cell r="G90">
            <v>50</v>
          </cell>
          <cell r="H90">
            <v>0</v>
          </cell>
          <cell r="I90">
            <v>84</v>
          </cell>
          <cell r="J90">
            <v>0</v>
          </cell>
          <cell r="L90">
            <v>15714</v>
          </cell>
        </row>
        <row r="91">
          <cell r="F91">
            <v>269</v>
          </cell>
          <cell r="G91">
            <v>0</v>
          </cell>
          <cell r="H91">
            <v>0</v>
          </cell>
          <cell r="I91">
            <v>3</v>
          </cell>
          <cell r="J91">
            <v>0</v>
          </cell>
          <cell r="L91">
            <v>1284</v>
          </cell>
        </row>
        <row r="92">
          <cell r="F92">
            <v>870</v>
          </cell>
          <cell r="G92">
            <v>0</v>
          </cell>
          <cell r="H92">
            <v>0</v>
          </cell>
          <cell r="I92">
            <v>17</v>
          </cell>
          <cell r="J92">
            <v>0</v>
          </cell>
          <cell r="L92">
            <v>4264</v>
          </cell>
        </row>
        <row r="93">
          <cell r="F93">
            <v>1089</v>
          </cell>
          <cell r="G93">
            <v>0</v>
          </cell>
          <cell r="H93">
            <v>0</v>
          </cell>
          <cell r="I93">
            <v>25</v>
          </cell>
          <cell r="J93">
            <v>0</v>
          </cell>
          <cell r="L93">
            <v>5819</v>
          </cell>
        </row>
        <row r="94">
          <cell r="F94">
            <v>536</v>
          </cell>
          <cell r="G94">
            <v>0</v>
          </cell>
          <cell r="H94">
            <v>0</v>
          </cell>
          <cell r="I94">
            <v>32</v>
          </cell>
          <cell r="J94">
            <v>0</v>
          </cell>
          <cell r="L94">
            <v>5049</v>
          </cell>
        </row>
        <row r="95">
          <cell r="F95">
            <v>1786</v>
          </cell>
          <cell r="G95">
            <v>26</v>
          </cell>
          <cell r="H95">
            <v>0</v>
          </cell>
          <cell r="I95">
            <v>32</v>
          </cell>
          <cell r="J95">
            <v>0</v>
          </cell>
          <cell r="L95">
            <v>15919</v>
          </cell>
        </row>
        <row r="96">
          <cell r="F96">
            <v>227</v>
          </cell>
          <cell r="G96">
            <v>0</v>
          </cell>
          <cell r="H96">
            <v>0</v>
          </cell>
          <cell r="I96">
            <v>0</v>
          </cell>
          <cell r="J96">
            <v>0</v>
          </cell>
          <cell r="L96">
            <v>1097</v>
          </cell>
        </row>
        <row r="97">
          <cell r="F97">
            <v>1102</v>
          </cell>
          <cell r="G97">
            <v>0</v>
          </cell>
          <cell r="H97">
            <v>0</v>
          </cell>
          <cell r="I97">
            <v>59</v>
          </cell>
          <cell r="J97">
            <v>0</v>
          </cell>
          <cell r="L97">
            <v>6614</v>
          </cell>
        </row>
        <row r="98">
          <cell r="F98">
            <v>845</v>
          </cell>
          <cell r="G98">
            <v>0</v>
          </cell>
          <cell r="H98">
            <v>0</v>
          </cell>
          <cell r="I98">
            <v>23</v>
          </cell>
          <cell r="J98">
            <v>0</v>
          </cell>
          <cell r="L98">
            <v>4191</v>
          </cell>
        </row>
        <row r="99">
          <cell r="F99">
            <v>408</v>
          </cell>
          <cell r="G99">
            <v>0</v>
          </cell>
          <cell r="H99">
            <v>0</v>
          </cell>
          <cell r="I99">
            <v>9</v>
          </cell>
          <cell r="J99">
            <v>0</v>
          </cell>
          <cell r="L99">
            <v>1830</v>
          </cell>
        </row>
        <row r="100">
          <cell r="F100">
            <v>350</v>
          </cell>
          <cell r="G100">
            <v>0</v>
          </cell>
          <cell r="H100">
            <v>0</v>
          </cell>
          <cell r="I100">
            <v>10</v>
          </cell>
          <cell r="J100">
            <v>0</v>
          </cell>
          <cell r="L100">
            <v>2022</v>
          </cell>
        </row>
        <row r="101">
          <cell r="F101">
            <v>591</v>
          </cell>
          <cell r="G101">
            <v>0</v>
          </cell>
          <cell r="H101">
            <v>0</v>
          </cell>
          <cell r="I101">
            <v>7</v>
          </cell>
          <cell r="J101">
            <v>0</v>
          </cell>
          <cell r="L101">
            <v>2885</v>
          </cell>
        </row>
        <row r="102">
          <cell r="F102">
            <v>1383</v>
          </cell>
          <cell r="G102">
            <v>0</v>
          </cell>
          <cell r="H102">
            <v>0</v>
          </cell>
          <cell r="I102">
            <v>0</v>
          </cell>
          <cell r="J102">
            <v>0</v>
          </cell>
          <cell r="L102">
            <v>5899</v>
          </cell>
        </row>
        <row r="103">
          <cell r="F103">
            <v>5836</v>
          </cell>
          <cell r="G103">
            <v>102</v>
          </cell>
          <cell r="H103">
            <v>0</v>
          </cell>
          <cell r="I103">
            <v>95</v>
          </cell>
          <cell r="J103">
            <v>0</v>
          </cell>
          <cell r="L103">
            <v>38774</v>
          </cell>
        </row>
        <row r="104">
          <cell r="F104">
            <v>127</v>
          </cell>
          <cell r="G104">
            <v>0</v>
          </cell>
          <cell r="H104">
            <v>0</v>
          </cell>
          <cell r="I104">
            <v>1</v>
          </cell>
          <cell r="J104">
            <v>0</v>
          </cell>
          <cell r="L104">
            <v>952</v>
          </cell>
        </row>
        <row r="105">
          <cell r="F105">
            <v>750</v>
          </cell>
          <cell r="G105">
            <v>0</v>
          </cell>
          <cell r="H105">
            <v>0</v>
          </cell>
          <cell r="I105">
            <v>14</v>
          </cell>
          <cell r="J105">
            <v>0</v>
          </cell>
          <cell r="L105">
            <v>2961</v>
          </cell>
        </row>
        <row r="106">
          <cell r="F106">
            <v>1680</v>
          </cell>
          <cell r="G106">
            <v>0</v>
          </cell>
          <cell r="H106">
            <v>0</v>
          </cell>
          <cell r="I106">
            <v>25</v>
          </cell>
          <cell r="J106">
            <v>0</v>
          </cell>
          <cell r="L106">
            <v>12035</v>
          </cell>
        </row>
        <row r="107">
          <cell r="F107">
            <v>360</v>
          </cell>
          <cell r="G107">
            <v>0</v>
          </cell>
          <cell r="H107">
            <v>0</v>
          </cell>
          <cell r="I107">
            <v>3</v>
          </cell>
          <cell r="J107">
            <v>0</v>
          </cell>
          <cell r="L107">
            <v>752</v>
          </cell>
        </row>
        <row r="108">
          <cell r="F108">
            <v>918</v>
          </cell>
          <cell r="G108">
            <v>0</v>
          </cell>
          <cell r="H108">
            <v>0</v>
          </cell>
          <cell r="I108">
            <v>22</v>
          </cell>
          <cell r="J108">
            <v>0</v>
          </cell>
          <cell r="L108">
            <v>4732</v>
          </cell>
        </row>
        <row r="109">
          <cell r="F109">
            <v>562</v>
          </cell>
          <cell r="G109">
            <v>0</v>
          </cell>
          <cell r="H109">
            <v>0</v>
          </cell>
          <cell r="I109">
            <v>12</v>
          </cell>
          <cell r="J109">
            <v>0</v>
          </cell>
          <cell r="L109">
            <v>3178</v>
          </cell>
        </row>
        <row r="110">
          <cell r="F110">
            <v>210</v>
          </cell>
          <cell r="G110">
            <v>0</v>
          </cell>
          <cell r="H110">
            <v>0</v>
          </cell>
          <cell r="I110">
            <v>12</v>
          </cell>
          <cell r="J110">
            <v>0</v>
          </cell>
          <cell r="L110">
            <v>511</v>
          </cell>
        </row>
        <row r="111">
          <cell r="F111">
            <v>683</v>
          </cell>
          <cell r="G111">
            <v>0</v>
          </cell>
          <cell r="H111">
            <v>0</v>
          </cell>
          <cell r="I111">
            <v>40</v>
          </cell>
          <cell r="J111">
            <v>0</v>
          </cell>
          <cell r="L111">
            <v>3571</v>
          </cell>
        </row>
        <row r="112">
          <cell r="F112">
            <v>433</v>
          </cell>
          <cell r="G112">
            <v>0</v>
          </cell>
          <cell r="H112">
            <v>0</v>
          </cell>
          <cell r="I112">
            <v>2</v>
          </cell>
          <cell r="J112">
            <v>0</v>
          </cell>
          <cell r="L112">
            <v>1216</v>
          </cell>
        </row>
        <row r="113">
          <cell r="F113">
            <v>315</v>
          </cell>
          <cell r="G113">
            <v>0</v>
          </cell>
          <cell r="H113">
            <v>0</v>
          </cell>
          <cell r="I113">
            <v>1</v>
          </cell>
          <cell r="J113">
            <v>0</v>
          </cell>
          <cell r="L113">
            <v>1275</v>
          </cell>
        </row>
        <row r="114">
          <cell r="F114">
            <v>139</v>
          </cell>
          <cell r="G114">
            <v>0</v>
          </cell>
          <cell r="H114">
            <v>0</v>
          </cell>
          <cell r="I114">
            <v>0</v>
          </cell>
          <cell r="J114">
            <v>0</v>
          </cell>
          <cell r="L114">
            <v>661</v>
          </cell>
        </row>
        <row r="115">
          <cell r="F115">
            <v>488</v>
          </cell>
          <cell r="G115">
            <v>0</v>
          </cell>
          <cell r="H115">
            <v>0</v>
          </cell>
          <cell r="I115">
            <v>6</v>
          </cell>
          <cell r="J115">
            <v>0</v>
          </cell>
          <cell r="L115">
            <v>2381</v>
          </cell>
        </row>
        <row r="116">
          <cell r="F116">
            <v>2078</v>
          </cell>
          <cell r="G116">
            <v>12</v>
          </cell>
          <cell r="H116">
            <v>0</v>
          </cell>
          <cell r="I116">
            <v>62</v>
          </cell>
          <cell r="J116">
            <v>0</v>
          </cell>
          <cell r="L116">
            <v>12152</v>
          </cell>
        </row>
        <row r="117">
          <cell r="F117">
            <v>888</v>
          </cell>
          <cell r="G117">
            <v>0</v>
          </cell>
          <cell r="H117">
            <v>0</v>
          </cell>
          <cell r="I117">
            <v>34</v>
          </cell>
          <cell r="J117">
            <v>0</v>
          </cell>
          <cell r="L117">
            <v>4662</v>
          </cell>
        </row>
        <row r="118">
          <cell r="F118">
            <v>43</v>
          </cell>
          <cell r="G118">
            <v>0</v>
          </cell>
          <cell r="H118">
            <v>0</v>
          </cell>
          <cell r="I118">
            <v>0</v>
          </cell>
          <cell r="J118">
            <v>0</v>
          </cell>
          <cell r="L118">
            <v>161</v>
          </cell>
        </row>
        <row r="119">
          <cell r="F119">
            <v>1399</v>
          </cell>
          <cell r="G119">
            <v>61</v>
          </cell>
          <cell r="H119">
            <v>0</v>
          </cell>
          <cell r="I119">
            <v>29</v>
          </cell>
          <cell r="J119">
            <v>0</v>
          </cell>
          <cell r="L119">
            <v>7010</v>
          </cell>
        </row>
        <row r="120">
          <cell r="F120">
            <v>1586</v>
          </cell>
          <cell r="G120">
            <v>0</v>
          </cell>
          <cell r="H120">
            <v>0</v>
          </cell>
          <cell r="I120">
            <v>0</v>
          </cell>
          <cell r="J120">
            <v>0</v>
          </cell>
          <cell r="L120">
            <v>12462</v>
          </cell>
        </row>
        <row r="121">
          <cell r="F121">
            <v>142</v>
          </cell>
          <cell r="G121">
            <v>0</v>
          </cell>
          <cell r="H121">
            <v>0</v>
          </cell>
          <cell r="I121">
            <v>0</v>
          </cell>
          <cell r="J121">
            <v>0</v>
          </cell>
          <cell r="L121">
            <v>426</v>
          </cell>
        </row>
        <row r="122">
          <cell r="F122">
            <v>4910</v>
          </cell>
          <cell r="G122">
            <v>0</v>
          </cell>
          <cell r="H122">
            <v>0</v>
          </cell>
          <cell r="I122">
            <v>20</v>
          </cell>
          <cell r="J122">
            <v>0</v>
          </cell>
          <cell r="L122">
            <v>47844</v>
          </cell>
        </row>
        <row r="123">
          <cell r="F123">
            <v>1048</v>
          </cell>
          <cell r="G123">
            <v>0</v>
          </cell>
          <cell r="H123">
            <v>0</v>
          </cell>
          <cell r="I123">
            <v>58</v>
          </cell>
          <cell r="J123">
            <v>0</v>
          </cell>
          <cell r="L123">
            <v>3443</v>
          </cell>
        </row>
        <row r="124">
          <cell r="F124">
            <v>635</v>
          </cell>
          <cell r="G124">
            <v>0</v>
          </cell>
          <cell r="H124">
            <v>0</v>
          </cell>
          <cell r="I124">
            <v>0</v>
          </cell>
          <cell r="J124">
            <v>0</v>
          </cell>
          <cell r="L124">
            <v>2295</v>
          </cell>
        </row>
        <row r="125">
          <cell r="F125">
            <v>2426</v>
          </cell>
          <cell r="G125">
            <v>36</v>
          </cell>
          <cell r="H125">
            <v>0</v>
          </cell>
          <cell r="I125">
            <v>96</v>
          </cell>
          <cell r="J125">
            <v>0</v>
          </cell>
          <cell r="L125">
            <v>14717</v>
          </cell>
        </row>
        <row r="126">
          <cell r="F126">
            <v>34192.481904185071</v>
          </cell>
          <cell r="G126">
            <v>284</v>
          </cell>
          <cell r="H126">
            <v>0</v>
          </cell>
          <cell r="I126">
            <v>373</v>
          </cell>
          <cell r="J126">
            <v>0</v>
          </cell>
          <cell r="L126">
            <v>122859</v>
          </cell>
        </row>
        <row r="127">
          <cell r="F127">
            <v>659</v>
          </cell>
          <cell r="G127">
            <v>0</v>
          </cell>
          <cell r="H127">
            <v>0</v>
          </cell>
          <cell r="I127">
            <v>20</v>
          </cell>
          <cell r="J127">
            <v>0</v>
          </cell>
          <cell r="L127">
            <v>3287</v>
          </cell>
        </row>
        <row r="128">
          <cell r="F128">
            <v>81</v>
          </cell>
          <cell r="G128">
            <v>0</v>
          </cell>
          <cell r="H128">
            <v>0</v>
          </cell>
          <cell r="I128">
            <v>0</v>
          </cell>
          <cell r="J128">
            <v>0</v>
          </cell>
          <cell r="L128">
            <v>417</v>
          </cell>
        </row>
        <row r="129">
          <cell r="F129">
            <v>457</v>
          </cell>
          <cell r="G129">
            <v>0</v>
          </cell>
          <cell r="H129">
            <v>0</v>
          </cell>
          <cell r="I129">
            <v>2</v>
          </cell>
          <cell r="J129">
            <v>0</v>
          </cell>
          <cell r="L129">
            <v>1794</v>
          </cell>
        </row>
        <row r="130">
          <cell r="F130">
            <v>374</v>
          </cell>
          <cell r="G130">
            <v>0</v>
          </cell>
          <cell r="H130">
            <v>0</v>
          </cell>
          <cell r="I130">
            <v>4</v>
          </cell>
          <cell r="J130">
            <v>0</v>
          </cell>
          <cell r="L130">
            <v>2096</v>
          </cell>
        </row>
        <row r="131">
          <cell r="F131">
            <v>2153</v>
          </cell>
          <cell r="G131">
            <v>5</v>
          </cell>
          <cell r="H131">
            <v>0</v>
          </cell>
          <cell r="I131">
            <v>43</v>
          </cell>
          <cell r="J131">
            <v>0</v>
          </cell>
          <cell r="L131">
            <v>11671</v>
          </cell>
        </row>
        <row r="132">
          <cell r="F132">
            <v>3514</v>
          </cell>
          <cell r="G132">
            <v>26</v>
          </cell>
          <cell r="H132">
            <v>0</v>
          </cell>
          <cell r="I132">
            <v>23</v>
          </cell>
          <cell r="J132">
            <v>0</v>
          </cell>
          <cell r="L132">
            <v>33183</v>
          </cell>
        </row>
        <row r="133">
          <cell r="F133">
            <v>384</v>
          </cell>
          <cell r="G133">
            <v>0</v>
          </cell>
          <cell r="H133">
            <v>0</v>
          </cell>
          <cell r="I133">
            <v>11</v>
          </cell>
          <cell r="J133">
            <v>0</v>
          </cell>
          <cell r="L133">
            <v>1377</v>
          </cell>
        </row>
        <row r="134">
          <cell r="F134">
            <v>1657</v>
          </cell>
          <cell r="G134">
            <v>0</v>
          </cell>
          <cell r="H134">
            <v>0</v>
          </cell>
          <cell r="I134">
            <v>73</v>
          </cell>
          <cell r="J134">
            <v>0</v>
          </cell>
          <cell r="L134">
            <v>11277</v>
          </cell>
        </row>
        <row r="135">
          <cell r="F135">
            <v>284</v>
          </cell>
          <cell r="G135">
            <v>0</v>
          </cell>
          <cell r="H135">
            <v>0</v>
          </cell>
          <cell r="I135">
            <v>9</v>
          </cell>
          <cell r="J135">
            <v>0</v>
          </cell>
          <cell r="L135">
            <v>1450</v>
          </cell>
        </row>
        <row r="136">
          <cell r="F136">
            <v>231</v>
          </cell>
          <cell r="G136">
            <v>0</v>
          </cell>
          <cell r="H136">
            <v>0</v>
          </cell>
          <cell r="I136">
            <v>1</v>
          </cell>
          <cell r="J136">
            <v>0</v>
          </cell>
          <cell r="L136">
            <v>1428</v>
          </cell>
        </row>
        <row r="137">
          <cell r="F137">
            <v>737</v>
          </cell>
          <cell r="G137">
            <v>0</v>
          </cell>
          <cell r="H137">
            <v>0</v>
          </cell>
          <cell r="I137">
            <v>19</v>
          </cell>
          <cell r="J137">
            <v>0</v>
          </cell>
          <cell r="L137">
            <v>3479</v>
          </cell>
        </row>
        <row r="138">
          <cell r="F138">
            <v>494</v>
          </cell>
          <cell r="G138">
            <v>0</v>
          </cell>
          <cell r="H138">
            <v>0</v>
          </cell>
          <cell r="I138">
            <v>11</v>
          </cell>
          <cell r="J138">
            <v>0</v>
          </cell>
          <cell r="L138">
            <v>2502</v>
          </cell>
        </row>
        <row r="139">
          <cell r="F139">
            <v>402</v>
          </cell>
          <cell r="G139">
            <v>0</v>
          </cell>
          <cell r="H139">
            <v>0</v>
          </cell>
          <cell r="I139">
            <v>2</v>
          </cell>
          <cell r="J139">
            <v>0</v>
          </cell>
          <cell r="L139">
            <v>1591</v>
          </cell>
        </row>
        <row r="140">
          <cell r="F140">
            <v>829</v>
          </cell>
          <cell r="G140">
            <v>0</v>
          </cell>
          <cell r="H140">
            <v>0</v>
          </cell>
          <cell r="I140">
            <v>22</v>
          </cell>
          <cell r="J140">
            <v>0</v>
          </cell>
          <cell r="L140">
            <v>3200</v>
          </cell>
        </row>
        <row r="141">
          <cell r="F141">
            <v>197</v>
          </cell>
          <cell r="G141">
            <v>0</v>
          </cell>
          <cell r="H141">
            <v>0</v>
          </cell>
          <cell r="I141">
            <v>1</v>
          </cell>
          <cell r="J141">
            <v>0</v>
          </cell>
          <cell r="L141">
            <v>822</v>
          </cell>
        </row>
        <row r="142">
          <cell r="F142">
            <v>1575</v>
          </cell>
          <cell r="G142">
            <v>0</v>
          </cell>
          <cell r="H142">
            <v>0</v>
          </cell>
          <cell r="I142">
            <v>36</v>
          </cell>
          <cell r="J142">
            <v>0</v>
          </cell>
          <cell r="L142">
            <v>7168</v>
          </cell>
        </row>
        <row r="143">
          <cell r="F143">
            <v>1469</v>
          </cell>
          <cell r="G143">
            <v>0</v>
          </cell>
          <cell r="H143">
            <v>0</v>
          </cell>
          <cell r="I143">
            <v>67</v>
          </cell>
          <cell r="J143">
            <v>0</v>
          </cell>
          <cell r="L143">
            <v>9957</v>
          </cell>
        </row>
        <row r="144">
          <cell r="F144">
            <v>411</v>
          </cell>
          <cell r="G144">
            <v>0</v>
          </cell>
          <cell r="H144">
            <v>0</v>
          </cell>
          <cell r="I144">
            <v>5</v>
          </cell>
          <cell r="J144">
            <v>0</v>
          </cell>
          <cell r="L144">
            <v>1995</v>
          </cell>
        </row>
        <row r="145">
          <cell r="F145">
            <v>947</v>
          </cell>
          <cell r="G145">
            <v>0</v>
          </cell>
          <cell r="H145">
            <v>0</v>
          </cell>
          <cell r="I145">
            <v>13</v>
          </cell>
          <cell r="J145">
            <v>0</v>
          </cell>
          <cell r="L145">
            <v>4692</v>
          </cell>
        </row>
        <row r="146">
          <cell r="F146">
            <v>244</v>
          </cell>
          <cell r="G146">
            <v>0</v>
          </cell>
          <cell r="H146">
            <v>0</v>
          </cell>
          <cell r="I146">
            <v>3</v>
          </cell>
          <cell r="J146">
            <v>0</v>
          </cell>
          <cell r="L146">
            <v>1136</v>
          </cell>
        </row>
        <row r="147">
          <cell r="F147">
            <v>892</v>
          </cell>
          <cell r="G147">
            <v>0</v>
          </cell>
          <cell r="H147">
            <v>0</v>
          </cell>
          <cell r="I147">
            <v>20</v>
          </cell>
          <cell r="J147">
            <v>0</v>
          </cell>
          <cell r="L147">
            <v>4362</v>
          </cell>
        </row>
        <row r="148">
          <cell r="F148">
            <v>1261</v>
          </cell>
          <cell r="G148">
            <v>10</v>
          </cell>
          <cell r="H148">
            <v>0</v>
          </cell>
          <cell r="I148">
            <v>3</v>
          </cell>
          <cell r="J148">
            <v>0</v>
          </cell>
          <cell r="L148">
            <v>44721</v>
          </cell>
        </row>
        <row r="149">
          <cell r="F149">
            <v>1681</v>
          </cell>
          <cell r="G149">
            <v>34</v>
          </cell>
          <cell r="H149">
            <v>0</v>
          </cell>
          <cell r="I149">
            <v>37</v>
          </cell>
          <cell r="J149">
            <v>0</v>
          </cell>
          <cell r="L149">
            <v>20910</v>
          </cell>
        </row>
        <row r="150">
          <cell r="F150">
            <v>115</v>
          </cell>
          <cell r="G150">
            <v>0</v>
          </cell>
          <cell r="H150">
            <v>0</v>
          </cell>
          <cell r="I150">
            <v>0</v>
          </cell>
          <cell r="J150">
            <v>0</v>
          </cell>
          <cell r="L150">
            <v>568</v>
          </cell>
        </row>
        <row r="153">
          <cell r="H153">
            <v>1208</v>
          </cell>
        </row>
      </sheetData>
      <sheetData sheetId="35">
        <row r="6">
          <cell r="G6">
            <v>5</v>
          </cell>
        </row>
        <row r="7">
          <cell r="G7">
            <v>1</v>
          </cell>
        </row>
        <row r="8">
          <cell r="G8">
            <v>0</v>
          </cell>
        </row>
        <row r="9">
          <cell r="G9">
            <v>2</v>
          </cell>
        </row>
        <row r="10">
          <cell r="G10">
            <v>0</v>
          </cell>
        </row>
        <row r="11">
          <cell r="G11">
            <v>0</v>
          </cell>
        </row>
        <row r="12">
          <cell r="G12">
            <v>0</v>
          </cell>
        </row>
        <row r="13">
          <cell r="G13">
            <v>4</v>
          </cell>
        </row>
        <row r="14">
          <cell r="G14">
            <v>0</v>
          </cell>
        </row>
        <row r="15">
          <cell r="G15">
            <v>0</v>
          </cell>
        </row>
        <row r="16">
          <cell r="G16">
            <v>0</v>
          </cell>
        </row>
        <row r="17">
          <cell r="G17">
            <v>8</v>
          </cell>
        </row>
        <row r="18">
          <cell r="G18">
            <v>0</v>
          </cell>
        </row>
        <row r="19">
          <cell r="G19">
            <v>2</v>
          </cell>
        </row>
        <row r="20">
          <cell r="G20">
            <v>1</v>
          </cell>
        </row>
        <row r="21">
          <cell r="G21">
            <v>3</v>
          </cell>
        </row>
        <row r="22">
          <cell r="G22">
            <v>1</v>
          </cell>
        </row>
        <row r="23">
          <cell r="G23">
            <v>1</v>
          </cell>
        </row>
        <row r="24">
          <cell r="G24">
            <v>2</v>
          </cell>
        </row>
        <row r="25">
          <cell r="G25">
            <v>2</v>
          </cell>
        </row>
        <row r="26">
          <cell r="G26">
            <v>0</v>
          </cell>
        </row>
        <row r="27">
          <cell r="G27">
            <v>0</v>
          </cell>
        </row>
        <row r="28">
          <cell r="G28">
            <v>2</v>
          </cell>
        </row>
        <row r="29">
          <cell r="G29">
            <v>0</v>
          </cell>
        </row>
        <row r="30">
          <cell r="G30">
            <v>0</v>
          </cell>
        </row>
        <row r="31">
          <cell r="G31">
            <v>2</v>
          </cell>
        </row>
        <row r="32">
          <cell r="G32">
            <v>0</v>
          </cell>
        </row>
        <row r="33">
          <cell r="G33">
            <v>0</v>
          </cell>
        </row>
        <row r="34">
          <cell r="G34">
            <v>4</v>
          </cell>
        </row>
        <row r="35">
          <cell r="G35">
            <v>40</v>
          </cell>
        </row>
        <row r="36">
          <cell r="G36">
            <v>0</v>
          </cell>
        </row>
        <row r="37">
          <cell r="G37">
            <v>0</v>
          </cell>
        </row>
        <row r="38">
          <cell r="G38">
            <v>1</v>
          </cell>
        </row>
        <row r="39">
          <cell r="G39">
            <v>2</v>
          </cell>
        </row>
        <row r="40">
          <cell r="G40">
            <v>3</v>
          </cell>
        </row>
        <row r="41">
          <cell r="G41">
            <v>0</v>
          </cell>
        </row>
        <row r="42">
          <cell r="G42">
            <v>0</v>
          </cell>
        </row>
        <row r="43">
          <cell r="G43">
            <v>0</v>
          </cell>
        </row>
        <row r="44">
          <cell r="G44">
            <v>0</v>
          </cell>
        </row>
        <row r="45">
          <cell r="G45">
            <v>0</v>
          </cell>
        </row>
        <row r="46">
          <cell r="G46">
            <v>0</v>
          </cell>
        </row>
        <row r="47">
          <cell r="G47">
            <v>0</v>
          </cell>
        </row>
        <row r="48">
          <cell r="G48">
            <v>0</v>
          </cell>
        </row>
        <row r="49">
          <cell r="G49">
            <v>0</v>
          </cell>
        </row>
        <row r="50">
          <cell r="G50">
            <v>3</v>
          </cell>
        </row>
        <row r="51">
          <cell r="G51">
            <v>0</v>
          </cell>
        </row>
        <row r="52">
          <cell r="G52">
            <v>3</v>
          </cell>
        </row>
        <row r="53">
          <cell r="G53">
            <v>4</v>
          </cell>
        </row>
        <row r="54">
          <cell r="G54">
            <v>0</v>
          </cell>
        </row>
        <row r="55">
          <cell r="G55">
            <v>1</v>
          </cell>
        </row>
        <row r="56">
          <cell r="G56">
            <v>1</v>
          </cell>
        </row>
        <row r="57">
          <cell r="G57">
            <v>4</v>
          </cell>
        </row>
        <row r="58">
          <cell r="G58">
            <v>0</v>
          </cell>
        </row>
        <row r="59">
          <cell r="G59">
            <v>2</v>
          </cell>
        </row>
        <row r="60">
          <cell r="G60">
            <v>3</v>
          </cell>
        </row>
        <row r="61">
          <cell r="G61">
            <v>0</v>
          </cell>
        </row>
        <row r="62">
          <cell r="G62">
            <v>0</v>
          </cell>
        </row>
        <row r="63">
          <cell r="G63">
            <v>0</v>
          </cell>
        </row>
        <row r="64">
          <cell r="G64">
            <v>1</v>
          </cell>
        </row>
        <row r="65">
          <cell r="G65">
            <v>1</v>
          </cell>
        </row>
        <row r="66">
          <cell r="G66">
            <v>1</v>
          </cell>
        </row>
        <row r="67">
          <cell r="G67">
            <v>0</v>
          </cell>
        </row>
        <row r="68">
          <cell r="G68">
            <v>1</v>
          </cell>
        </row>
        <row r="69">
          <cell r="G69">
            <v>1</v>
          </cell>
        </row>
        <row r="70">
          <cell r="G70">
            <v>1</v>
          </cell>
        </row>
        <row r="71">
          <cell r="G71">
            <v>1</v>
          </cell>
        </row>
        <row r="72">
          <cell r="G72">
            <v>1</v>
          </cell>
        </row>
        <row r="73">
          <cell r="G73">
            <v>0</v>
          </cell>
        </row>
        <row r="74">
          <cell r="G74">
            <v>0</v>
          </cell>
        </row>
        <row r="75">
          <cell r="G75">
            <v>0</v>
          </cell>
        </row>
        <row r="76">
          <cell r="G76">
            <v>31</v>
          </cell>
        </row>
        <row r="77">
          <cell r="G77">
            <v>1</v>
          </cell>
        </row>
        <row r="78">
          <cell r="G78">
            <v>0</v>
          </cell>
        </row>
        <row r="79">
          <cell r="G79">
            <v>5</v>
          </cell>
        </row>
        <row r="80">
          <cell r="G80">
            <v>0</v>
          </cell>
        </row>
        <row r="81">
          <cell r="G81">
            <v>0</v>
          </cell>
        </row>
        <row r="82">
          <cell r="G82">
            <v>0</v>
          </cell>
        </row>
        <row r="83">
          <cell r="G83">
            <v>1</v>
          </cell>
        </row>
        <row r="84">
          <cell r="G84">
            <v>1</v>
          </cell>
        </row>
        <row r="85">
          <cell r="G85">
            <v>0</v>
          </cell>
        </row>
        <row r="86">
          <cell r="G86">
            <v>0</v>
          </cell>
        </row>
        <row r="87">
          <cell r="G87">
            <v>1</v>
          </cell>
        </row>
        <row r="88">
          <cell r="G88">
            <v>12</v>
          </cell>
        </row>
        <row r="89">
          <cell r="G89">
            <v>0</v>
          </cell>
        </row>
        <row r="90">
          <cell r="G90">
            <v>0</v>
          </cell>
        </row>
        <row r="91">
          <cell r="G91">
            <v>2</v>
          </cell>
        </row>
        <row r="92">
          <cell r="G92">
            <v>0</v>
          </cell>
        </row>
        <row r="93">
          <cell r="G93">
            <v>4</v>
          </cell>
        </row>
        <row r="94">
          <cell r="G94">
            <v>0</v>
          </cell>
        </row>
        <row r="95">
          <cell r="G95">
            <v>1</v>
          </cell>
        </row>
        <row r="96">
          <cell r="G96">
            <v>2</v>
          </cell>
        </row>
        <row r="97">
          <cell r="G97">
            <v>0</v>
          </cell>
        </row>
        <row r="98">
          <cell r="G98">
            <v>2</v>
          </cell>
        </row>
        <row r="99">
          <cell r="G99">
            <v>1</v>
          </cell>
        </row>
        <row r="100">
          <cell r="G100">
            <v>2</v>
          </cell>
        </row>
        <row r="101">
          <cell r="G101">
            <v>13</v>
          </cell>
        </row>
        <row r="102">
          <cell r="G102">
            <v>0</v>
          </cell>
        </row>
        <row r="103">
          <cell r="G103">
            <v>0</v>
          </cell>
        </row>
        <row r="104">
          <cell r="G104">
            <v>0</v>
          </cell>
        </row>
        <row r="105">
          <cell r="G105">
            <v>0</v>
          </cell>
        </row>
        <row r="106">
          <cell r="G106">
            <v>1</v>
          </cell>
        </row>
        <row r="107">
          <cell r="G107">
            <v>1</v>
          </cell>
        </row>
        <row r="108">
          <cell r="G108">
            <v>0</v>
          </cell>
        </row>
        <row r="109">
          <cell r="G109">
            <v>0</v>
          </cell>
        </row>
        <row r="110">
          <cell r="G110">
            <v>1</v>
          </cell>
        </row>
        <row r="111">
          <cell r="G111">
            <v>0</v>
          </cell>
        </row>
        <row r="112">
          <cell r="G112">
            <v>0</v>
          </cell>
        </row>
        <row r="113">
          <cell r="G113">
            <v>0</v>
          </cell>
        </row>
        <row r="114">
          <cell r="G114">
            <v>5</v>
          </cell>
        </row>
        <row r="115">
          <cell r="G115">
            <v>0</v>
          </cell>
        </row>
        <row r="116">
          <cell r="G116">
            <v>0</v>
          </cell>
        </row>
        <row r="117">
          <cell r="G117">
            <v>2</v>
          </cell>
        </row>
        <row r="118">
          <cell r="G118">
            <v>2</v>
          </cell>
        </row>
        <row r="119">
          <cell r="G119">
            <v>0</v>
          </cell>
        </row>
        <row r="120">
          <cell r="G120">
            <v>16</v>
          </cell>
        </row>
        <row r="121">
          <cell r="G121">
            <v>1</v>
          </cell>
        </row>
        <row r="122">
          <cell r="G122">
            <v>0</v>
          </cell>
        </row>
        <row r="123">
          <cell r="G123">
            <v>10</v>
          </cell>
        </row>
        <row r="124">
          <cell r="G124">
            <v>12</v>
          </cell>
        </row>
        <row r="125">
          <cell r="G125">
            <v>3</v>
          </cell>
        </row>
        <row r="126">
          <cell r="G126">
            <v>0</v>
          </cell>
        </row>
        <row r="127">
          <cell r="G127">
            <v>0</v>
          </cell>
        </row>
        <row r="128">
          <cell r="G128">
            <v>0</v>
          </cell>
        </row>
        <row r="129">
          <cell r="G129">
            <v>4</v>
          </cell>
        </row>
        <row r="130">
          <cell r="G130">
            <v>8</v>
          </cell>
        </row>
        <row r="131">
          <cell r="G131">
            <v>0</v>
          </cell>
        </row>
        <row r="132">
          <cell r="G132">
            <v>0</v>
          </cell>
        </row>
        <row r="133">
          <cell r="G133">
            <v>0</v>
          </cell>
        </row>
        <row r="134">
          <cell r="G134">
            <v>1</v>
          </cell>
        </row>
        <row r="135">
          <cell r="G135">
            <v>0</v>
          </cell>
        </row>
        <row r="136">
          <cell r="G136">
            <v>0</v>
          </cell>
        </row>
        <row r="137">
          <cell r="G137">
            <v>0</v>
          </cell>
        </row>
        <row r="138">
          <cell r="G138">
            <v>3</v>
          </cell>
        </row>
        <row r="139">
          <cell r="G139">
            <v>1</v>
          </cell>
        </row>
        <row r="140">
          <cell r="G140">
            <v>0</v>
          </cell>
        </row>
        <row r="141">
          <cell r="G141">
            <v>2</v>
          </cell>
        </row>
        <row r="142">
          <cell r="G142">
            <v>0</v>
          </cell>
        </row>
        <row r="143">
          <cell r="G143">
            <v>0</v>
          </cell>
        </row>
        <row r="144">
          <cell r="G144">
            <v>0</v>
          </cell>
        </row>
        <row r="145">
          <cell r="G145">
            <v>0</v>
          </cell>
        </row>
        <row r="146">
          <cell r="G146">
            <v>4</v>
          </cell>
        </row>
        <row r="147">
          <cell r="G147">
            <v>13</v>
          </cell>
        </row>
        <row r="148">
          <cell r="G148">
            <v>0</v>
          </cell>
        </row>
      </sheetData>
      <sheetData sheetId="36"/>
      <sheetData sheetId="37"/>
      <sheetData sheetId="38"/>
      <sheetData sheetId="39"/>
      <sheetData sheetId="4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Directions-TBRev"/>
      <sheetName val="ASD FY14 FIN-Eligibility Calcs"/>
      <sheetName val="FY14 ASD Allocations by Subpot"/>
      <sheetName val="FY17 Munis-Charts 1,3 and 4"/>
      <sheetName val="FY17 Chart 9-Shelby and Munis"/>
      <sheetName val="FY20 Bradley-Cleveland "/>
      <sheetName val="FY20 Rutherford-Murfreesboro"/>
      <sheetName val="FY20 Arlington-Lakeland"/>
      <sheetName val="FY21SBE Resource Data"/>
      <sheetName val="SBE FY21 Charts -1,3,4 and 9"/>
      <sheetName val="ASD Cals-Chart 1, SchInfo FY21"/>
      <sheetName val="FY21 ASD Charts-2,5,6 and 8 "/>
      <sheetName val="FY16-21 ASD School Config "/>
      <sheetName val="FY21 Orig FINAL Alloc"/>
      <sheetName val="FY21 FINAL-merged"/>
      <sheetName val="Orig Pops-FY21 Final "/>
      <sheetName val="Populations-merged-21 FIN"/>
      <sheetName val="Spec Schs Calcs-21 "/>
      <sheetName val="Adj. Pops with Spec Schs 21 "/>
      <sheetName val="Hold Harmless-21 Fin"/>
      <sheetName val="Sch Imp and State Adm-FY21FIN"/>
      <sheetName val="IMPORTANT NOTES 10.16.2020"/>
      <sheetName val="LEA Grades Served"/>
      <sheetName val="Bradley-Cleveland-N A FY21"/>
      <sheetName val="Murfreesboro-Rutherford-NA FY21"/>
      <sheetName val="Arlington-Lakeland-NA FY21 "/>
      <sheetName val="FY22 PCC Resource Data"/>
      <sheetName val="FY22 PCC Charts-1,3, 4 and 9"/>
      <sheetName val="ASD Calcs-Chart 1, SchInfo FY22"/>
      <sheetName val="ASD Charts-2,5,6 and 8"/>
      <sheetName val="ASD School Configuration-2022"/>
      <sheetName val="2021-22 Orig Prelim Alloc"/>
      <sheetName val="2021-2022 Prelim-merged"/>
      <sheetName val="Orig Pops-FY22 Prelim"/>
      <sheetName val="Populations-merged FY22"/>
      <sheetName val="Spec Schs Calculations-22"/>
      <sheetName val="Adj. Populations-Spec Schs 22"/>
      <sheetName val="Hold Harmless Base-22"/>
      <sheetName val="Sch Imp and State Adm-FY22Preli"/>
      <sheetName val="FY20 FINAL-FY21 PRELIM Fin"/>
      <sheetName val="FY21Prelim MNPS-Cheatham Ne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2">
          <cell r="A12">
            <v>302875877.67000002</v>
          </cell>
        </row>
      </sheetData>
      <sheetData sheetId="21"/>
      <sheetData sheetId="22"/>
      <sheetData sheetId="23"/>
      <sheetData sheetId="24"/>
      <sheetData sheetId="25"/>
      <sheetData sheetId="26"/>
      <sheetData sheetId="27"/>
      <sheetData sheetId="28"/>
      <sheetData sheetId="29"/>
      <sheetData sheetId="30"/>
      <sheetData sheetId="31"/>
      <sheetData sheetId="32">
        <row r="8">
          <cell r="F8">
            <v>2293085</v>
          </cell>
          <cell r="G8">
            <v>566852</v>
          </cell>
          <cell r="H8">
            <v>2143084</v>
          </cell>
          <cell r="I8">
            <v>2474945</v>
          </cell>
          <cell r="J8">
            <v>7477966</v>
          </cell>
          <cell r="K8">
            <v>1920755</v>
          </cell>
          <cell r="L8">
            <v>480452</v>
          </cell>
          <cell r="M8">
            <v>1794083</v>
          </cell>
          <cell r="N8">
            <v>2071151</v>
          </cell>
          <cell r="O8">
            <v>6266441</v>
          </cell>
        </row>
        <row r="9">
          <cell r="F9">
            <v>59172.388571324038</v>
          </cell>
          <cell r="G9">
            <v>14627.249296554308</v>
          </cell>
          <cell r="H9">
            <v>32796.807951241164</v>
          </cell>
          <cell r="I9">
            <v>28699.155790756955</v>
          </cell>
          <cell r="J9">
            <v>135295.60160987647</v>
          </cell>
          <cell r="K9">
            <v>59500.390336676064</v>
          </cell>
          <cell r="L9">
            <v>15098.217224327354</v>
          </cell>
          <cell r="M9">
            <v>33317.94377222444</v>
          </cell>
          <cell r="N9">
            <v>29102.60819457387</v>
          </cell>
          <cell r="O9">
            <v>137019.15952780173</v>
          </cell>
        </row>
        <row r="10">
          <cell r="F10">
            <v>140460.62238985466</v>
          </cell>
          <cell r="G10">
            <v>34381.155574803379</v>
          </cell>
          <cell r="H10">
            <v>61484.162031603642</v>
          </cell>
          <cell r="I10">
            <v>53112.934753143323</v>
          </cell>
          <cell r="J10">
            <v>289438.87474940502</v>
          </cell>
          <cell r="K10">
            <v>119527.59498268997</v>
          </cell>
          <cell r="L10">
            <v>29257.04102994232</v>
          </cell>
          <cell r="M10">
            <v>52329.761552260999</v>
          </cell>
          <cell r="N10">
            <v>45204.262166153203</v>
          </cell>
          <cell r="O10">
            <v>246318.6597310465</v>
          </cell>
        </row>
        <row r="11">
          <cell r="F11">
            <v>781075.52914147731</v>
          </cell>
          <cell r="G11">
            <v>193079.69071451694</v>
          </cell>
          <cell r="H11">
            <v>369290.24079767655</v>
          </cell>
          <cell r="I11">
            <v>315406.7293757365</v>
          </cell>
          <cell r="J11">
            <v>1658852.1900294074</v>
          </cell>
          <cell r="K11">
            <v>989269.11610271514</v>
          </cell>
          <cell r="L11">
            <v>251026.9247600286</v>
          </cell>
          <cell r="M11">
            <v>504043.46773942222</v>
          </cell>
          <cell r="N11">
            <v>435880.5809483573</v>
          </cell>
          <cell r="O11">
            <v>2180220.0895505236</v>
          </cell>
        </row>
        <row r="12">
          <cell r="F12">
            <v>324468.10829227912</v>
          </cell>
          <cell r="G12">
            <v>0</v>
          </cell>
          <cell r="H12">
            <v>253976.68244210025</v>
          </cell>
          <cell r="I12">
            <v>258923.25726805301</v>
          </cell>
          <cell r="J12">
            <v>837368.04800243233</v>
          </cell>
          <cell r="K12">
            <v>266307.68703070167</v>
          </cell>
          <cell r="L12">
            <v>0</v>
          </cell>
          <cell r="M12">
            <v>208451.74342977538</v>
          </cell>
          <cell r="N12">
            <v>212511.65214486286</v>
          </cell>
          <cell r="O12">
            <v>687271.08260533982</v>
          </cell>
        </row>
        <row r="13">
          <cell r="F13">
            <v>285762.65779816866</v>
          </cell>
          <cell r="G13">
            <v>69947.364806335783</v>
          </cell>
          <cell r="H13">
            <v>192970.82365217712</v>
          </cell>
          <cell r="I13">
            <v>190810.91887216037</v>
          </cell>
          <cell r="J13">
            <v>739491.76512884186</v>
          </cell>
          <cell r="K13">
            <v>257204.30702582974</v>
          </cell>
          <cell r="L13">
            <v>62957.013459761452</v>
          </cell>
          <cell r="M13">
            <v>173642.56029211284</v>
          </cell>
          <cell r="N13">
            <v>171688.84168529272</v>
          </cell>
          <cell r="O13">
            <v>665492.72246299684</v>
          </cell>
        </row>
        <row r="14">
          <cell r="F14">
            <v>1126828.3522411049</v>
          </cell>
          <cell r="G14">
            <v>268423.73190826859</v>
          </cell>
          <cell r="H14">
            <v>882057.64325507707</v>
          </cell>
          <cell r="I14">
            <v>899281.30185829557</v>
          </cell>
          <cell r="J14">
            <v>3176591.0292627462</v>
          </cell>
          <cell r="K14">
            <v>957804.09940493922</v>
          </cell>
          <cell r="L14">
            <v>228160.17212202828</v>
          </cell>
          <cell r="M14">
            <v>749748.99676681554</v>
          </cell>
          <cell r="N14">
            <v>764389.10657955124</v>
          </cell>
          <cell r="O14">
            <v>2700102.3748733345</v>
          </cell>
        </row>
        <row r="15">
          <cell r="F15">
            <v>1044815.3182022359</v>
          </cell>
          <cell r="G15">
            <v>258275.43043630186</v>
          </cell>
          <cell r="H15">
            <v>518838.40868920763</v>
          </cell>
          <cell r="I15">
            <v>443134.17328791827</v>
          </cell>
          <cell r="J15">
            <v>2265063.3306156634</v>
          </cell>
          <cell r="K15">
            <v>1006097.50932925</v>
          </cell>
          <cell r="L15">
            <v>255297.12761135353</v>
          </cell>
          <cell r="M15">
            <v>514012.775789837</v>
          </cell>
          <cell r="N15">
            <v>444501.71793909476</v>
          </cell>
          <cell r="O15">
            <v>2219909.1306695351</v>
          </cell>
        </row>
        <row r="16">
          <cell r="F16">
            <v>45647.27118359282</v>
          </cell>
          <cell r="G16">
            <v>11283.878028770469</v>
          </cell>
          <cell r="H16">
            <v>23447.379237503599</v>
          </cell>
          <cell r="I16">
            <v>24958.433432897451</v>
          </cell>
          <cell r="J16">
            <v>105336.96188276434</v>
          </cell>
          <cell r="K16">
            <v>41078.362988201101</v>
          </cell>
          <cell r="L16">
            <v>10217.98539424175</v>
          </cell>
          <cell r="M16">
            <v>21100.679802766164</v>
          </cell>
          <cell r="N16">
            <v>22462.590089607707</v>
          </cell>
          <cell r="O16">
            <v>94859.618274816734</v>
          </cell>
        </row>
        <row r="17">
          <cell r="F17">
            <v>384902.29899251729</v>
          </cell>
          <cell r="G17">
            <v>95146.773995681811</v>
          </cell>
          <cell r="H17">
            <v>217600.63155004382</v>
          </cell>
          <cell r="I17">
            <v>191959.09186643086</v>
          </cell>
          <cell r="J17">
            <v>889608.79640467372</v>
          </cell>
          <cell r="K17">
            <v>362411.4684142996</v>
          </cell>
          <cell r="L17">
            <v>91961.868548175742</v>
          </cell>
          <cell r="M17">
            <v>198136.08098811633</v>
          </cell>
          <cell r="N17">
            <v>172742.4037098315</v>
          </cell>
          <cell r="O17">
            <v>825251.82166042319</v>
          </cell>
        </row>
        <row r="18">
          <cell r="F18">
            <v>308259.96712870692</v>
          </cell>
          <cell r="G18">
            <v>76201.003478240091</v>
          </cell>
          <cell r="H18">
            <v>199737.84850592416</v>
          </cell>
          <cell r="I18">
            <v>188938.46518145569</v>
          </cell>
          <cell r="J18">
            <v>773137.28429432691</v>
          </cell>
          <cell r="K18">
            <v>368421.60885234782</v>
          </cell>
          <cell r="L18">
            <v>93486.940995077486</v>
          </cell>
          <cell r="M18">
            <v>276124.34598572884</v>
          </cell>
          <cell r="N18">
            <v>278007.74429613381</v>
          </cell>
          <cell r="O18">
            <v>1016040.640129288</v>
          </cell>
        </row>
        <row r="19">
          <cell r="F19">
            <v>1121457.6500660458</v>
          </cell>
          <cell r="G19">
            <v>272443.33349758136</v>
          </cell>
          <cell r="H19">
            <v>562296.85064059263</v>
          </cell>
          <cell r="I19">
            <v>480251.55015128746</v>
          </cell>
          <cell r="J19">
            <v>2436449.3843555073</v>
          </cell>
          <cell r="K19">
            <v>1174982.455638401</v>
          </cell>
          <cell r="L19">
            <v>231581.88829572953</v>
          </cell>
          <cell r="M19">
            <v>614061.90301007091</v>
          </cell>
          <cell r="N19">
            <v>531020.9855961384</v>
          </cell>
          <cell r="O19">
            <v>2551647.2325403397</v>
          </cell>
        </row>
        <row r="20">
          <cell r="F20">
            <v>46774.364299237102</v>
          </cell>
          <cell r="G20">
            <v>11143.81075278593</v>
          </cell>
          <cell r="H20">
            <v>17681.620990024319</v>
          </cell>
          <cell r="I20">
            <v>15101.677841468781</v>
          </cell>
          <cell r="J20">
            <v>90701.473883516141</v>
          </cell>
          <cell r="K20">
            <v>64909.516730919342</v>
          </cell>
          <cell r="L20">
            <v>16470.782426538939</v>
          </cell>
          <cell r="M20">
            <v>29024.607853305923</v>
          </cell>
          <cell r="N20">
            <v>24122.577622099416</v>
          </cell>
          <cell r="O20">
            <v>134527.4846328636</v>
          </cell>
        </row>
        <row r="21">
          <cell r="F21">
            <v>1070738.4598620536</v>
          </cell>
          <cell r="G21">
            <v>264683.55869955412</v>
          </cell>
          <cell r="H21">
            <v>533537.58758452884</v>
          </cell>
          <cell r="I21">
            <v>455688.58016817557</v>
          </cell>
          <cell r="J21">
            <v>2324648.1863143123</v>
          </cell>
          <cell r="K21">
            <v>910277.08244305523</v>
          </cell>
          <cell r="L21">
            <v>225019.21234018111</v>
          </cell>
          <cell r="M21">
            <v>457045.30121603853</v>
          </cell>
          <cell r="N21">
            <v>395238.07799202361</v>
          </cell>
          <cell r="O21">
            <v>1987579.6739912985</v>
          </cell>
        </row>
        <row r="22">
          <cell r="F22">
            <v>570872.66307382158</v>
          </cell>
          <cell r="G22">
            <v>141118.12892770974</v>
          </cell>
          <cell r="H22">
            <v>309165.93905003899</v>
          </cell>
          <cell r="I22">
            <v>267913.08973885357</v>
          </cell>
          <cell r="J22">
            <v>1289069.8207904238</v>
          </cell>
          <cell r="K22">
            <v>558943.06073847204</v>
          </cell>
          <cell r="L22">
            <v>141831.73756186306</v>
          </cell>
          <cell r="M22">
            <v>296769.60206986289</v>
          </cell>
          <cell r="N22">
            <v>253069.5557984192</v>
          </cell>
          <cell r="O22">
            <v>1250613.9561686171</v>
          </cell>
        </row>
        <row r="23">
          <cell r="F23">
            <v>865316.98877287982</v>
          </cell>
          <cell r="G23">
            <v>212025.46123195873</v>
          </cell>
          <cell r="H23">
            <v>531501.78361664491</v>
          </cell>
          <cell r="I23">
            <v>529625.13729712134</v>
          </cell>
          <cell r="J23">
            <v>2138469.370918605</v>
          </cell>
          <cell r="K23">
            <v>968834.63861335174</v>
          </cell>
          <cell r="L23">
            <v>245841.67844056265</v>
          </cell>
          <cell r="M23">
            <v>562451.04446577479</v>
          </cell>
          <cell r="N23">
            <v>498856.61138907913</v>
          </cell>
          <cell r="O23">
            <v>2275983.9729087683</v>
          </cell>
        </row>
        <row r="24">
          <cell r="F24">
            <v>254723.04413560443</v>
          </cell>
          <cell r="G24">
            <v>62966.825543262377</v>
          </cell>
          <cell r="H24">
            <v>113022.06108717882</v>
          </cell>
          <cell r="I24">
            <v>91767.419610039185</v>
          </cell>
          <cell r="J24">
            <v>522479.3503760848</v>
          </cell>
          <cell r="K24">
            <v>255430.96861704366</v>
          </cell>
          <cell r="L24">
            <v>64815.578993324518</v>
          </cell>
          <cell r="M24">
            <v>113523.54903538345</v>
          </cell>
          <cell r="N24">
            <v>94526.908118307125</v>
          </cell>
          <cell r="O24">
            <v>528297.00476405874</v>
          </cell>
        </row>
        <row r="25">
          <cell r="F25">
            <v>927597.63417523238</v>
          </cell>
          <cell r="G25">
            <v>229299.54611550862</v>
          </cell>
          <cell r="H25">
            <v>519166.7329575186</v>
          </cell>
          <cell r="I25">
            <v>456127.29300686647</v>
          </cell>
          <cell r="J25">
            <v>2132191.2062551258</v>
          </cell>
          <cell r="K25">
            <v>908132.22018906591</v>
          </cell>
          <cell r="L25">
            <v>230438.44672685501</v>
          </cell>
          <cell r="M25">
            <v>503657.16298658063</v>
          </cell>
          <cell r="N25">
            <v>438090.39388750796</v>
          </cell>
          <cell r="O25">
            <v>2080318.2237900097</v>
          </cell>
        </row>
        <row r="26">
          <cell r="F26">
            <v>441820.50133255293</v>
          </cell>
          <cell r="G26">
            <v>70523.298153626602</v>
          </cell>
          <cell r="H26">
            <v>176922.72568933974</v>
          </cell>
          <cell r="I26">
            <v>151273.10037510228</v>
          </cell>
          <cell r="J26">
            <v>840539.62555062154</v>
          </cell>
          <cell r="K26">
            <v>438139.2379337055</v>
          </cell>
          <cell r="L26">
            <v>0</v>
          </cell>
          <cell r="M26">
            <v>177548.62908833908</v>
          </cell>
          <cell r="N26">
            <v>153538.34450170529</v>
          </cell>
          <cell r="O26">
            <v>769226.21152374987</v>
          </cell>
        </row>
        <row r="27">
          <cell r="F27">
            <v>328547.64321030385</v>
          </cell>
          <cell r="G27">
            <v>81216.060379915871</v>
          </cell>
          <cell r="H27">
            <v>146326.48068293836</v>
          </cell>
          <cell r="I27">
            <v>118675.77113589406</v>
          </cell>
          <cell r="J27">
            <v>674765.95540905208</v>
          </cell>
          <cell r="K27">
            <v>307118.17638425721</v>
          </cell>
          <cell r="L27">
            <v>77931.202036679635</v>
          </cell>
          <cell r="M27">
            <v>133631.51282260742</v>
          </cell>
          <cell r="N27">
            <v>112003.65649941342</v>
          </cell>
          <cell r="O27">
            <v>630684.54774295771</v>
          </cell>
        </row>
        <row r="28">
          <cell r="F28">
            <v>721903.14057015337</v>
          </cell>
          <cell r="G28">
            <v>178452.44141796252</v>
          </cell>
          <cell r="H28">
            <v>412754.94055167126</v>
          </cell>
          <cell r="I28">
            <v>365763.31962509576</v>
          </cell>
          <cell r="J28">
            <v>1678873.8421648829</v>
          </cell>
          <cell r="K28">
            <v>649646.70355414331</v>
          </cell>
          <cell r="L28">
            <v>160591.74986677006</v>
          </cell>
          <cell r="M28">
            <v>371444.91712148691</v>
          </cell>
          <cell r="N28">
            <v>329147.39492980298</v>
          </cell>
          <cell r="O28">
            <v>1510830.7654722033</v>
          </cell>
        </row>
        <row r="29">
          <cell r="F29">
            <v>194987.10900645819</v>
          </cell>
          <cell r="G29">
            <v>48200.269110550398</v>
          </cell>
          <cell r="H29">
            <v>112792.7166158856</v>
          </cell>
          <cell r="I29">
            <v>100410.53741633739</v>
          </cell>
          <cell r="J29">
            <v>456390.63214923162</v>
          </cell>
          <cell r="K29">
            <v>189319.42379851476</v>
          </cell>
          <cell r="L29">
            <v>48039.782077405238</v>
          </cell>
          <cell r="M29">
            <v>108085.54666069537</v>
          </cell>
          <cell r="N29">
            <v>95197.622312928142</v>
          </cell>
          <cell r="O29">
            <v>440642.3748495435</v>
          </cell>
        </row>
        <row r="30">
          <cell r="F30">
            <v>819960.24163120484</v>
          </cell>
          <cell r="G30">
            <v>202691.88310939551</v>
          </cell>
          <cell r="H30">
            <v>391339.00914065872</v>
          </cell>
          <cell r="I30">
            <v>334238.33969612245</v>
          </cell>
          <cell r="J30">
            <v>1748229.4735773816</v>
          </cell>
          <cell r="K30">
            <v>737632.85899061302</v>
          </cell>
          <cell r="L30">
            <v>182341.80353176902</v>
          </cell>
          <cell r="M30">
            <v>352052.01782303915</v>
          </cell>
          <cell r="N30">
            <v>300675.53645466361</v>
          </cell>
          <cell r="O30">
            <v>1572702.2168000848</v>
          </cell>
        </row>
        <row r="31">
          <cell r="F31">
            <v>98996.421792575929</v>
          </cell>
          <cell r="G31">
            <v>24231.783407256564</v>
          </cell>
          <cell r="H31">
            <v>49972.800707584916</v>
          </cell>
          <cell r="I31">
            <v>42875.373602833395</v>
          </cell>
          <cell r="J31">
            <v>216076.37951025079</v>
          </cell>
          <cell r="K31">
            <v>103374.4155344271</v>
          </cell>
          <cell r="L31">
            <v>26231.246086710162</v>
          </cell>
          <cell r="M31">
            <v>51274.293517691542</v>
          </cell>
          <cell r="N31">
            <v>42278.59975526762</v>
          </cell>
          <cell r="O31">
            <v>223158.55489409642</v>
          </cell>
        </row>
        <row r="32">
          <cell r="F32">
            <v>878569.08364470664</v>
          </cell>
          <cell r="G32">
            <v>217179.82526979217</v>
          </cell>
          <cell r="H32">
            <v>576046.62767874915</v>
          </cell>
          <cell r="I32">
            <v>548293.91546350904</v>
          </cell>
          <cell r="J32">
            <v>2220089.4520567572</v>
          </cell>
          <cell r="K32">
            <v>846828.78772097547</v>
          </cell>
          <cell r="L32">
            <v>214882.70776845707</v>
          </cell>
          <cell r="M32">
            <v>547416.00290663552</v>
          </cell>
          <cell r="N32">
            <v>521101.9166008053</v>
          </cell>
          <cell r="O32">
            <v>2130229.4149968731</v>
          </cell>
        </row>
        <row r="33">
          <cell r="F33">
            <v>614829.29458394786</v>
          </cell>
          <cell r="G33">
            <v>151984.08554800719</v>
          </cell>
          <cell r="H33">
            <v>275023.76744724583</v>
          </cell>
          <cell r="I33">
            <v>234894.77220886986</v>
          </cell>
          <cell r="J33">
            <v>1276731.9197880707</v>
          </cell>
          <cell r="K33">
            <v>561948.13095749624</v>
          </cell>
          <cell r="L33">
            <v>142594.27378531403</v>
          </cell>
          <cell r="M33">
            <v>250894.25260210471</v>
          </cell>
          <cell r="N33">
            <v>216965.28093355949</v>
          </cell>
          <cell r="O33">
            <v>1172401.9382784744</v>
          </cell>
        </row>
        <row r="34">
          <cell r="F34">
            <v>834764.12116324785</v>
          </cell>
          <cell r="G34">
            <v>0</v>
          </cell>
          <cell r="H34">
            <v>653409.73949821631</v>
          </cell>
          <cell r="I34">
            <v>666135.86906789057</v>
          </cell>
          <cell r="J34">
            <v>2154309.7297293548</v>
          </cell>
          <cell r="K34">
            <v>709549.50298876071</v>
          </cell>
          <cell r="L34">
            <v>0</v>
          </cell>
          <cell r="M34">
            <v>555398.27857348381</v>
          </cell>
          <cell r="N34">
            <v>566215.48870770691</v>
          </cell>
          <cell r="O34">
            <v>1831163.2702699513</v>
          </cell>
        </row>
        <row r="35">
          <cell r="F35">
            <v>225418.62312885353</v>
          </cell>
          <cell r="G35">
            <v>55722.854463064054</v>
          </cell>
          <cell r="H35">
            <v>103543.49795653003</v>
          </cell>
          <cell r="I35">
            <v>83216.631278688597</v>
          </cell>
          <cell r="J35">
            <v>467901.60682713625</v>
          </cell>
          <cell r="K35">
            <v>209152.88724407344</v>
          </cell>
          <cell r="L35">
            <v>53072.52115218102</v>
          </cell>
          <cell r="M35">
            <v>94574.624123035042</v>
          </cell>
          <cell r="N35">
            <v>78334.154932871272</v>
          </cell>
          <cell r="O35">
            <v>435134.18745216081</v>
          </cell>
        </row>
        <row r="36">
          <cell r="F36">
            <v>955774.96206633886</v>
          </cell>
          <cell r="G36">
            <v>236264.90292339155</v>
          </cell>
          <cell r="H36">
            <v>468349.92465745151</v>
          </cell>
          <cell r="I36">
            <v>416137.12069175066</v>
          </cell>
          <cell r="J36">
            <v>2076526.9103389326</v>
          </cell>
          <cell r="K36">
            <v>972440.72287618043</v>
          </cell>
          <cell r="L36">
            <v>246756.72190870374</v>
          </cell>
          <cell r="M36">
            <v>494074.15968900762</v>
          </cell>
          <cell r="N36">
            <v>427259.44395761989</v>
          </cell>
          <cell r="O36">
            <v>2140531.0484315115</v>
          </cell>
        </row>
        <row r="37">
          <cell r="F37">
            <v>14092043</v>
          </cell>
          <cell r="G37">
            <v>3483513</v>
          </cell>
          <cell r="H37">
            <v>12193796</v>
          </cell>
          <cell r="I37">
            <v>13423258</v>
          </cell>
          <cell r="J37">
            <v>43192610</v>
          </cell>
          <cell r="K37">
            <v>12589424</v>
          </cell>
          <cell r="L37">
            <v>3112070</v>
          </cell>
          <cell r="M37">
            <v>10893609</v>
          </cell>
          <cell r="N37">
            <v>11991648</v>
          </cell>
          <cell r="O37">
            <v>38586751</v>
          </cell>
        </row>
        <row r="38">
          <cell r="F38">
            <v>145395.01191811051</v>
          </cell>
          <cell r="G38">
            <v>35941.241128676316</v>
          </cell>
          <cell r="H38">
            <v>92877.480831664841</v>
          </cell>
          <cell r="I38">
            <v>87189.00027133894</v>
          </cell>
          <cell r="J38">
            <v>361402.7341497906</v>
          </cell>
          <cell r="K38">
            <v>130842.19322167757</v>
          </cell>
          <cell r="L38">
            <v>32344.005827967747</v>
          </cell>
          <cell r="M38">
            <v>83581.963001727971</v>
          </cell>
          <cell r="N38">
            <v>78460.662308238883</v>
          </cell>
          <cell r="O38">
            <v>325228.82435961219</v>
          </cell>
        </row>
        <row r="39">
          <cell r="F39">
            <v>231617.63526489696</v>
          </cell>
          <cell r="G39">
            <v>57255.232960798312</v>
          </cell>
          <cell r="H39">
            <v>108930.59789956066</v>
          </cell>
          <cell r="I39">
            <v>93193.322770715371</v>
          </cell>
          <cell r="J39">
            <v>490996.78889597126</v>
          </cell>
          <cell r="K39">
            <v>233193.44899626583</v>
          </cell>
          <cell r="L39">
            <v>59172.810939788025</v>
          </cell>
          <cell r="M39">
            <v>110885.0411093786</v>
          </cell>
          <cell r="N39">
            <v>90474.173198511344</v>
          </cell>
          <cell r="O39">
            <v>493725.47424394381</v>
          </cell>
        </row>
        <row r="40">
          <cell r="F40">
            <v>427168.29082917748</v>
          </cell>
          <cell r="G40">
            <v>105594.80920750635</v>
          </cell>
          <cell r="H40">
            <v>210151.93448641829</v>
          </cell>
          <cell r="I40">
            <v>206336.07060623294</v>
          </cell>
          <cell r="J40">
            <v>949251.10512933508</v>
          </cell>
          <cell r="K40">
            <v>472998.05247438449</v>
          </cell>
          <cell r="L40">
            <v>120023.201571168</v>
          </cell>
          <cell r="M40">
            <v>248211.28037537271</v>
          </cell>
          <cell r="N40">
            <v>210490.69415767421</v>
          </cell>
          <cell r="O40">
            <v>1051723.2285785994</v>
          </cell>
        </row>
        <row r="41">
          <cell r="F41">
            <v>884768.09578075015</v>
          </cell>
          <cell r="G41">
            <v>218712.2037675264</v>
          </cell>
          <cell r="H41">
            <v>428086.9563789622</v>
          </cell>
          <cell r="I41">
            <v>365624.3568967653</v>
          </cell>
          <cell r="J41">
            <v>1897191.6128240039</v>
          </cell>
          <cell r="K41">
            <v>752220.28678194596</v>
          </cell>
          <cell r="L41">
            <v>185934.28812918428</v>
          </cell>
          <cell r="M41">
            <v>363961.18489266699</v>
          </cell>
          <cell r="N41">
            <v>310851.27479104244</v>
          </cell>
          <cell r="O41">
            <v>1612967.0345948394</v>
          </cell>
        </row>
        <row r="42">
          <cell r="F42">
            <v>406880.61474758078</v>
          </cell>
          <cell r="G42">
            <v>100579.75230583061</v>
          </cell>
          <cell r="H42">
            <v>178655.39672741512</v>
          </cell>
          <cell r="I42">
            <v>156664.28525039848</v>
          </cell>
          <cell r="J42">
            <v>842780.04903122492</v>
          </cell>
          <cell r="K42">
            <v>366155.28490717511</v>
          </cell>
          <cell r="L42">
            <v>91351.839569415009</v>
          </cell>
          <cell r="M42">
            <v>160774.91148143788</v>
          </cell>
          <cell r="N42">
            <v>140997.85672535864</v>
          </cell>
          <cell r="O42">
            <v>759279.89268338669</v>
          </cell>
        </row>
        <row r="43">
          <cell r="F43">
            <v>567491.38372688857</v>
          </cell>
          <cell r="G43">
            <v>140282.28611076376</v>
          </cell>
          <cell r="H43">
            <v>375990.80291342485</v>
          </cell>
          <cell r="I43">
            <v>359809.69237621134</v>
          </cell>
          <cell r="J43">
            <v>1443574.1651272886</v>
          </cell>
          <cell r="K43">
            <v>512664.97936550173</v>
          </cell>
          <cell r="L43">
            <v>130088.67972071955</v>
          </cell>
          <cell r="M43">
            <v>338360.26878310589</v>
          </cell>
          <cell r="N43">
            <v>323789.77486729366</v>
          </cell>
          <cell r="O43">
            <v>1304903.7027366208</v>
          </cell>
        </row>
        <row r="44">
          <cell r="F44">
            <v>333619.56223070307</v>
          </cell>
          <cell r="G44">
            <v>82469.824605334798</v>
          </cell>
          <cell r="H44">
            <v>206610.67328158874</v>
          </cell>
          <cell r="I44">
            <v>190652.99687586213</v>
          </cell>
          <cell r="J44">
            <v>813353.05699348869</v>
          </cell>
          <cell r="K44">
            <v>341976.9909249362</v>
          </cell>
          <cell r="L44">
            <v>86776.622228709777</v>
          </cell>
          <cell r="M44">
            <v>215366.10136687945</v>
          </cell>
          <cell r="N44">
            <v>198087.15647135049</v>
          </cell>
          <cell r="O44">
            <v>842206.87099187588</v>
          </cell>
        </row>
        <row r="45">
          <cell r="F45">
            <v>56156.25533467513</v>
          </cell>
          <cell r="G45">
            <v>13745.610109864516</v>
          </cell>
          <cell r="H45">
            <v>32908.350609495275</v>
          </cell>
          <cell r="I45">
            <v>30311.05908239444</v>
          </cell>
          <cell r="J45">
            <v>133121.27513642935</v>
          </cell>
          <cell r="K45">
            <v>55293.292030042408</v>
          </cell>
          <cell r="L45">
            <v>14030.666511496132</v>
          </cell>
          <cell r="M45">
            <v>30841.490509046263</v>
          </cell>
          <cell r="N45">
            <v>27353.378152308116</v>
          </cell>
          <cell r="O45">
            <v>127518.82720289292</v>
          </cell>
        </row>
        <row r="46">
          <cell r="F46">
            <v>607503.18933226017</v>
          </cell>
          <cell r="G46">
            <v>150173.09277795762</v>
          </cell>
          <cell r="H46">
            <v>270869.65167248104</v>
          </cell>
          <cell r="I46">
            <v>231346.78765575372</v>
          </cell>
          <cell r="J46">
            <v>1259892.7214384526</v>
          </cell>
          <cell r="K46">
            <v>516325.15783386369</v>
          </cell>
          <cell r="L46">
            <v>127634.85159417251</v>
          </cell>
          <cell r="M46">
            <v>230217.80296419156</v>
          </cell>
          <cell r="N46">
            <v>196621.11819642113</v>
          </cell>
          <cell r="O46">
            <v>1070798.9305886489</v>
          </cell>
        </row>
        <row r="47">
          <cell r="F47">
            <v>154056.98366149812</v>
          </cell>
          <cell r="G47">
            <v>37709.195876619458</v>
          </cell>
          <cell r="H47">
            <v>87915.033031864412</v>
          </cell>
          <cell r="I47">
            <v>87605.870659328837</v>
          </cell>
          <cell r="J47">
            <v>367287.08322931081</v>
          </cell>
          <cell r="K47">
            <v>175496.10079100417</v>
          </cell>
          <cell r="L47">
            <v>44532.115449531215</v>
          </cell>
          <cell r="M47">
            <v>104233.25174310483</v>
          </cell>
          <cell r="N47">
            <v>93308.012770175003</v>
          </cell>
          <cell r="O47">
            <v>417569.48075381521</v>
          </cell>
        </row>
        <row r="48">
          <cell r="F48">
            <v>462671.72397197183</v>
          </cell>
          <cell r="G48">
            <v>114371.15878543897</v>
          </cell>
          <cell r="H48">
            <v>264841.17223119503</v>
          </cell>
          <cell r="I48">
            <v>234796.22011485981</v>
          </cell>
          <cell r="J48">
            <v>1076680.2751034657</v>
          </cell>
          <cell r="K48">
            <v>445351.40645936329</v>
          </cell>
          <cell r="L48">
            <v>113007.86831541991</v>
          </cell>
          <cell r="M48">
            <v>252651.24820019936</v>
          </cell>
          <cell r="N48">
            <v>221927.48422632823</v>
          </cell>
          <cell r="O48">
            <v>1032938.0072013107</v>
          </cell>
        </row>
        <row r="49">
          <cell r="F49">
            <v>677382.9625022047</v>
          </cell>
          <cell r="G49">
            <v>167447.17766150748</v>
          </cell>
          <cell r="H49">
            <v>310493.52521639084</v>
          </cell>
          <cell r="I49">
            <v>265189.10185470787</v>
          </cell>
          <cell r="J49">
            <v>1420512.7672348109</v>
          </cell>
          <cell r="K49">
            <v>632266.77408265893</v>
          </cell>
          <cell r="L49">
            <v>160437.62141406452</v>
          </cell>
          <cell r="M49">
            <v>292551.71838419489</v>
          </cell>
          <cell r="N49">
            <v>252989.31764485539</v>
          </cell>
          <cell r="O49">
            <v>1338245.4315257738</v>
          </cell>
        </row>
        <row r="50">
          <cell r="F50">
            <v>215180.53297619021</v>
          </cell>
          <cell r="G50">
            <v>0</v>
          </cell>
          <cell r="H50">
            <v>79673.810244205946</v>
          </cell>
          <cell r="I50">
            <v>75097.217535515971</v>
          </cell>
          <cell r="J50">
            <v>369951.5607559121</v>
          </cell>
          <cell r="K50">
            <v>238001.56134670426</v>
          </cell>
          <cell r="L50">
            <v>0</v>
          </cell>
          <cell r="M50">
            <v>93996.33304676773</v>
          </cell>
          <cell r="N50">
            <v>81285.005912667504</v>
          </cell>
          <cell r="O50">
            <v>413282.90030613949</v>
          </cell>
        </row>
        <row r="51">
          <cell r="F51">
            <v>589644.82490393159</v>
          </cell>
          <cell r="G51">
            <v>0</v>
          </cell>
          <cell r="H51">
            <v>0</v>
          </cell>
          <cell r="I51">
            <v>0</v>
          </cell>
          <cell r="J51">
            <v>589644.82490393159</v>
          </cell>
          <cell r="K51">
            <v>501198.10116834182</v>
          </cell>
          <cell r="L51">
            <v>0</v>
          </cell>
          <cell r="M51">
            <v>0</v>
          </cell>
          <cell r="N51">
            <v>0</v>
          </cell>
          <cell r="O51">
            <v>501198.10116834182</v>
          </cell>
        </row>
        <row r="52">
          <cell r="F52">
            <v>259231.41659818153</v>
          </cell>
          <cell r="G52">
            <v>41693.085518724074</v>
          </cell>
          <cell r="H52">
            <v>97994.525968809496</v>
          </cell>
          <cell r="I52">
            <v>83696.045868381218</v>
          </cell>
          <cell r="J52">
            <v>482615.0739540963</v>
          </cell>
          <cell r="K52">
            <v>219971.14003255992</v>
          </cell>
          <cell r="L52">
            <v>34962.711988074625</v>
          </cell>
          <cell r="M52">
            <v>86875.398725042905</v>
          </cell>
          <cell r="N52">
            <v>75127.050919283618</v>
          </cell>
          <cell r="O52">
            <v>416936.30166496104</v>
          </cell>
        </row>
        <row r="53">
          <cell r="F53">
            <v>536496.32304667134</v>
          </cell>
          <cell r="G53">
            <v>132620.39362209244</v>
          </cell>
          <cell r="H53">
            <v>240926.75321323995</v>
          </cell>
          <cell r="I53">
            <v>196958.6296793971</v>
          </cell>
          <cell r="J53">
            <v>1107002.0995614007</v>
          </cell>
          <cell r="K53">
            <v>493432.52996374795</v>
          </cell>
          <cell r="L53">
            <v>125208.44789063394</v>
          </cell>
          <cell r="M53">
            <v>217413.88625211365</v>
          </cell>
          <cell r="N53">
            <v>181864.93747127123</v>
          </cell>
          <cell r="O53">
            <v>1017919.8015777668</v>
          </cell>
        </row>
        <row r="54">
          <cell r="F54">
            <v>473379.1085705923</v>
          </cell>
          <cell r="G54">
            <v>117017.99437243446</v>
          </cell>
          <cell r="H54">
            <v>235026.36360743205</v>
          </cell>
          <cell r="I54">
            <v>237480.19186922608</v>
          </cell>
          <cell r="J54">
            <v>1062903.658419685</v>
          </cell>
          <cell r="K54">
            <v>485018.33335048065</v>
          </cell>
          <cell r="L54">
            <v>123073.34646497149</v>
          </cell>
          <cell r="M54">
            <v>241292.3432239074</v>
          </cell>
          <cell r="N54">
            <v>213674.59397199037</v>
          </cell>
          <cell r="O54">
            <v>1063058.6170113499</v>
          </cell>
        </row>
        <row r="55">
          <cell r="F55">
            <v>982825.19684180128</v>
          </cell>
          <cell r="G55">
            <v>242951.64545895919</v>
          </cell>
          <cell r="H55">
            <v>483688.19828735193</v>
          </cell>
          <cell r="I55">
            <v>413112.7655307817</v>
          </cell>
          <cell r="J55">
            <v>2122577.8061188944</v>
          </cell>
          <cell r="K55">
            <v>1068602.9698849497</v>
          </cell>
          <cell r="L55">
            <v>271157.8810591317</v>
          </cell>
          <cell r="M55">
            <v>551041.63426280627</v>
          </cell>
          <cell r="N55">
            <v>476523.08390469098</v>
          </cell>
          <cell r="O55">
            <v>2367325.5691115786</v>
          </cell>
        </row>
        <row r="56">
          <cell r="F56">
            <v>340945.66748239094</v>
          </cell>
          <cell r="G56">
            <v>84280.817375384358</v>
          </cell>
          <cell r="H56">
            <v>189367.80680422144</v>
          </cell>
          <cell r="I56">
            <v>165851.48406462907</v>
          </cell>
          <cell r="J56">
            <v>780445.77572662581</v>
          </cell>
          <cell r="K56">
            <v>376234.79142181034</v>
          </cell>
          <cell r="L56">
            <v>95469.535176049758</v>
          </cell>
          <cell r="M56">
            <v>224667.16313820778</v>
          </cell>
          <cell r="N56">
            <v>201550.8111532208</v>
          </cell>
          <cell r="O56">
            <v>897922.30088928866</v>
          </cell>
        </row>
        <row r="57">
          <cell r="F57">
            <v>315022.52582257276</v>
          </cell>
          <cell r="G57">
            <v>77872.689112132037</v>
          </cell>
          <cell r="H57">
            <v>169807.10882400852</v>
          </cell>
          <cell r="I57">
            <v>154438.00705419981</v>
          </cell>
          <cell r="J57">
            <v>717140.33081291313</v>
          </cell>
          <cell r="K57">
            <v>311926.2887346957</v>
          </cell>
          <cell r="L57">
            <v>79151.259994200984</v>
          </cell>
          <cell r="M57">
            <v>167546.38078257436</v>
          </cell>
          <cell r="N57">
            <v>143646.99587122424</v>
          </cell>
          <cell r="O57">
            <v>702270.92538269516</v>
          </cell>
        </row>
        <row r="58">
          <cell r="F58">
            <v>1234166.9616304727</v>
          </cell>
          <cell r="G58">
            <v>305082.62818527577</v>
          </cell>
          <cell r="H58">
            <v>626206.32409851183</v>
          </cell>
          <cell r="I58">
            <v>556570.02534762758</v>
          </cell>
          <cell r="J58">
            <v>2722025.9392618882</v>
          </cell>
          <cell r="K58">
            <v>1302397.4329250203</v>
          </cell>
          <cell r="L58">
            <v>330483.19924360997</v>
          </cell>
          <cell r="M58">
            <v>689543.80682035408</v>
          </cell>
          <cell r="N58">
            <v>596295.30852600792</v>
          </cell>
          <cell r="O58">
            <v>2918719.7475149925</v>
          </cell>
        </row>
        <row r="59">
          <cell r="F59">
            <v>4788909.3932579514</v>
          </cell>
          <cell r="G59">
            <v>1172202.1167345431</v>
          </cell>
          <cell r="H59">
            <v>3278156.0488791433</v>
          </cell>
          <cell r="I59">
            <v>3213076.45853916</v>
          </cell>
          <cell r="J59">
            <v>12452344.017410798</v>
          </cell>
          <cell r="K59">
            <v>6035383.0278878892</v>
          </cell>
          <cell r="L59">
            <v>1531477.751178741</v>
          </cell>
          <cell r="M59">
            <v>4676792.2980314745</v>
          </cell>
          <cell r="N59">
            <v>4724665.3105279934</v>
          </cell>
          <cell r="O59">
            <v>16968318.387626097</v>
          </cell>
        </row>
        <row r="60">
          <cell r="F60">
            <v>223727.98345538715</v>
          </cell>
          <cell r="G60">
            <v>55304.933054591085</v>
          </cell>
          <cell r="H60">
            <v>167095.20618203189</v>
          </cell>
          <cell r="I60">
            <v>169592.66092536063</v>
          </cell>
          <cell r="J60">
            <v>615720.78361737076</v>
          </cell>
          <cell r="K60">
            <v>212519.95337448613</v>
          </cell>
          <cell r="L60">
            <v>52534.633066399794</v>
          </cell>
          <cell r="M60">
            <v>158725.6907944525</v>
          </cell>
          <cell r="N60">
            <v>161093.65012328871</v>
          </cell>
          <cell r="O60">
            <v>584873.92735862709</v>
          </cell>
        </row>
        <row r="61">
          <cell r="F61">
            <v>578762.3148833313</v>
          </cell>
          <cell r="G61">
            <v>143068.42883391696</v>
          </cell>
          <cell r="H61">
            <v>328846.44066403835</v>
          </cell>
          <cell r="I61">
            <v>290681.80754386942</v>
          </cell>
          <cell r="J61">
            <v>1341358.991925156</v>
          </cell>
          <cell r="K61">
            <v>520833.07146768545</v>
          </cell>
          <cell r="L61">
            <v>132071.27390169183</v>
          </cell>
          <cell r="M61">
            <v>295934.28666145389</v>
          </cell>
          <cell r="N61">
            <v>261582.16139502233</v>
          </cell>
          <cell r="O61">
            <v>1210420.7934258536</v>
          </cell>
        </row>
        <row r="62">
          <cell r="F62">
            <v>560165.27847520076</v>
          </cell>
          <cell r="G62">
            <v>138471.29334071418</v>
          </cell>
          <cell r="H62">
            <v>292844.41284519894</v>
          </cell>
          <cell r="I62">
            <v>272342.17711956339</v>
          </cell>
          <cell r="J62">
            <v>1263823.1617806773</v>
          </cell>
          <cell r="K62">
            <v>582983.62249066459</v>
          </cell>
          <cell r="L62">
            <v>147932.0273494701</v>
          </cell>
          <cell r="M62">
            <v>311045.37229479593</v>
          </cell>
          <cell r="N62">
            <v>265848.02057451499</v>
          </cell>
          <cell r="O62">
            <v>1307809.0427094456</v>
          </cell>
        </row>
        <row r="63">
          <cell r="F63">
            <v>1057776.8890321446</v>
          </cell>
          <cell r="G63">
            <v>261479.49456792802</v>
          </cell>
          <cell r="H63">
            <v>538917.39652179577</v>
          </cell>
          <cell r="I63">
            <v>454420.93987172487</v>
          </cell>
          <cell r="J63">
            <v>2312594.7199935932</v>
          </cell>
          <cell r="K63">
            <v>1140724.6551415266</v>
          </cell>
          <cell r="L63">
            <v>289458.75042195286</v>
          </cell>
          <cell r="M63">
            <v>620181.74671428802</v>
          </cell>
          <cell r="N63">
            <v>534667.38785569591</v>
          </cell>
          <cell r="O63">
            <v>2585032.5401334637</v>
          </cell>
        </row>
        <row r="64">
          <cell r="F64">
            <v>439002.76854344225</v>
          </cell>
          <cell r="G64">
            <v>108520.25906681725</v>
          </cell>
          <cell r="H64">
            <v>240606.07677858585</v>
          </cell>
          <cell r="I64">
            <v>209560.76150059179</v>
          </cell>
          <cell r="J64">
            <v>997689.86588943715</v>
          </cell>
          <cell r="K64">
            <v>449558.50476599706</v>
          </cell>
          <cell r="L64">
            <v>114075.41902825116</v>
          </cell>
          <cell r="M64">
            <v>248954.77712790397</v>
          </cell>
          <cell r="N64">
            <v>216402.28989828943</v>
          </cell>
          <cell r="O64">
            <v>1028990.9908204416</v>
          </cell>
        </row>
        <row r="65">
          <cell r="F65">
            <v>479578.12070663582</v>
          </cell>
          <cell r="G65">
            <v>118550.37287016874</v>
          </cell>
          <cell r="H65">
            <v>219926.66476864991</v>
          </cell>
          <cell r="I65">
            <v>176837.19051300923</v>
          </cell>
          <cell r="J65">
            <v>994892.34885846358</v>
          </cell>
          <cell r="K65">
            <v>445351.40645936329</v>
          </cell>
          <cell r="L65">
            <v>113007.86831541991</v>
          </cell>
          <cell r="M65">
            <v>199770.51343831024</v>
          </cell>
          <cell r="N65">
            <v>165870.57306920557</v>
          </cell>
          <cell r="O65">
            <v>924000.36128229904</v>
          </cell>
        </row>
        <row r="66">
          <cell r="F66">
            <v>528606.67123716127</v>
          </cell>
          <cell r="G66">
            <v>130670.09371588523</v>
          </cell>
          <cell r="H66">
            <v>275003.51346994902</v>
          </cell>
          <cell r="I66">
            <v>234128.41664279305</v>
          </cell>
          <cell r="J66">
            <v>1168408.6950657885</v>
          </cell>
          <cell r="K66">
            <v>565554.21522032493</v>
          </cell>
          <cell r="L66">
            <v>143509.31725345502</v>
          </cell>
          <cell r="M66">
            <v>310208.11657369509</v>
          </cell>
          <cell r="N66">
            <v>268502.1402296967</v>
          </cell>
          <cell r="O66">
            <v>1287773.7892771717</v>
          </cell>
        </row>
        <row r="67">
          <cell r="F67">
            <v>490849.05186307849</v>
          </cell>
          <cell r="G67">
            <v>121336.51559332196</v>
          </cell>
          <cell r="H67">
            <v>234141.91580515858</v>
          </cell>
          <cell r="I67">
            <v>218592.84416317509</v>
          </cell>
          <cell r="J67">
            <v>1064920.3274247341</v>
          </cell>
          <cell r="K67">
            <v>486821.37548189511</v>
          </cell>
          <cell r="L67">
            <v>123530.86819904204</v>
          </cell>
          <cell r="M67">
            <v>230179.64455178913</v>
          </cell>
          <cell r="N67">
            <v>196733.55974685759</v>
          </cell>
          <cell r="O67">
            <v>1037265.447979584</v>
          </cell>
        </row>
        <row r="68">
          <cell r="F68">
            <v>109891.57877531611</v>
          </cell>
          <cell r="G68">
            <v>27164.891550743727</v>
          </cell>
          <cell r="H68">
            <v>68338.799402762146</v>
          </cell>
          <cell r="I68">
            <v>63208.845884152252</v>
          </cell>
          <cell r="J68">
            <v>268604.11561297427</v>
          </cell>
          <cell r="K68">
            <v>98892.35534196558</v>
          </cell>
          <cell r="L68">
            <v>24446.050916487249</v>
          </cell>
          <cell r="M68">
            <v>61499.202520540523</v>
          </cell>
          <cell r="N68">
            <v>56881.119136312191</v>
          </cell>
          <cell r="O68">
            <v>241718.72791530556</v>
          </cell>
        </row>
        <row r="69">
          <cell r="F69">
            <v>175826.52604050579</v>
          </cell>
          <cell r="G69">
            <v>43463.826481189964</v>
          </cell>
          <cell r="H69">
            <v>83544.572716816125</v>
          </cell>
          <cell r="I69">
            <v>68066.245977482962</v>
          </cell>
          <cell r="J69">
            <v>370901.17121599487</v>
          </cell>
          <cell r="K69">
            <v>176097.11483480898</v>
          </cell>
          <cell r="L69">
            <v>44684.622694221383</v>
          </cell>
          <cell r="M69">
            <v>86307.889930161138</v>
          </cell>
          <cell r="N69">
            <v>70721.495968141957</v>
          </cell>
          <cell r="O69">
            <v>377811.12342733343</v>
          </cell>
        </row>
        <row r="70">
          <cell r="F70">
            <v>261485.60282947012</v>
          </cell>
          <cell r="G70">
            <v>64638.511177154294</v>
          </cell>
          <cell r="H70">
            <v>179672.80359012861</v>
          </cell>
          <cell r="I70">
            <v>175087.26994703466</v>
          </cell>
          <cell r="J70">
            <v>680884.18754378776</v>
          </cell>
          <cell r="K70">
            <v>235313.09168549767</v>
          </cell>
          <cell r="L70">
            <v>58169.064744872237</v>
          </cell>
          <cell r="M70">
            <v>161690.49254582031</v>
          </cell>
          <cell r="N70">
            <v>157559.59030420924</v>
          </cell>
          <cell r="O70">
            <v>612732.2392803994</v>
          </cell>
        </row>
        <row r="71">
          <cell r="F71">
            <v>312843.67884618987</v>
          </cell>
          <cell r="G71">
            <v>75434.703488803993</v>
          </cell>
          <cell r="H71">
            <v>149345.95602472394</v>
          </cell>
          <cell r="I71">
            <v>150905.22504481662</v>
          </cell>
          <cell r="J71">
            <v>688529.56340453436</v>
          </cell>
          <cell r="K71">
            <v>338370.90666210727</v>
          </cell>
          <cell r="L71">
            <v>85861.578760568751</v>
          </cell>
          <cell r="M71">
            <v>155703.19293128577</v>
          </cell>
          <cell r="N71">
            <v>135814.70254033495</v>
          </cell>
          <cell r="O71">
            <v>715750.3808942968</v>
          </cell>
        </row>
        <row r="72">
          <cell r="F72">
            <v>197804.84179556902</v>
          </cell>
          <cell r="G72">
            <v>48896.804791338698</v>
          </cell>
          <cell r="H72">
            <v>116840.64147471049</v>
          </cell>
          <cell r="I72">
            <v>104853.64208261961</v>
          </cell>
          <cell r="J72">
            <v>468395.93014423782</v>
          </cell>
          <cell r="K72">
            <v>178006.23961553801</v>
          </cell>
          <cell r="L72">
            <v>44002.891649677062</v>
          </cell>
          <cell r="M72">
            <v>105146.80292133815</v>
          </cell>
          <cell r="N72">
            <v>94356.927796289165</v>
          </cell>
          <cell r="O72">
            <v>421512.86198284238</v>
          </cell>
        </row>
        <row r="73">
          <cell r="F73">
            <v>234998.91461182982</v>
          </cell>
          <cell r="G73">
            <v>58091.075777744263</v>
          </cell>
          <cell r="H73">
            <v>128324.90223983646</v>
          </cell>
          <cell r="I73">
            <v>111594.23959757407</v>
          </cell>
          <cell r="J73">
            <v>533009.1322269846</v>
          </cell>
          <cell r="K73">
            <v>212758.97150690231</v>
          </cell>
          <cell r="L73">
            <v>53987.564620322068</v>
          </cell>
          <cell r="M73">
            <v>115481.67688408775</v>
          </cell>
          <cell r="N73">
            <v>100422.7359111971</v>
          </cell>
          <cell r="O73">
            <v>482650.94892250921</v>
          </cell>
        </row>
        <row r="74">
          <cell r="F74">
            <v>914072.51678750094</v>
          </cell>
          <cell r="G74">
            <v>225956.17484772473</v>
          </cell>
          <cell r="H74">
            <v>444703.41947802133</v>
          </cell>
          <cell r="I74">
            <v>379816.29510922998</v>
          </cell>
          <cell r="J74">
            <v>1964548.4062224771</v>
          </cell>
          <cell r="K74">
            <v>834207.49280107475</v>
          </cell>
          <cell r="L74">
            <v>211680.0556299634</v>
          </cell>
          <cell r="M74">
            <v>412183.41498917196</v>
          </cell>
          <cell r="N74">
            <v>356442.96153370495</v>
          </cell>
          <cell r="O74">
            <v>1814513.9249539152</v>
          </cell>
        </row>
        <row r="75">
          <cell r="F75">
            <v>895475.48037937074</v>
          </cell>
          <cell r="G75">
            <v>221359.03935452196</v>
          </cell>
          <cell r="H75">
            <v>434158.35635746463</v>
          </cell>
          <cell r="I75">
            <v>370809.87278208893</v>
          </cell>
          <cell r="J75">
            <v>1921802.7488734461</v>
          </cell>
          <cell r="K75">
            <v>1006698.5233730547</v>
          </cell>
          <cell r="L75">
            <v>255449.6348560437</v>
          </cell>
          <cell r="M75">
            <v>514368.82250592328</v>
          </cell>
          <cell r="N75">
            <v>444809.61568876391</v>
          </cell>
          <cell r="O75">
            <v>2221326.5964237857</v>
          </cell>
        </row>
        <row r="76">
          <cell r="F76">
            <v>375700.25692933094</v>
          </cell>
          <cell r="G76">
            <v>91961.780912013928</v>
          </cell>
          <cell r="H76">
            <v>232631.63753987668</v>
          </cell>
          <cell r="I76">
            <v>220655.70732390686</v>
          </cell>
          <cell r="J76">
            <v>920949.3827051284</v>
          </cell>
          <cell r="K76">
            <v>454967.63116024021</v>
          </cell>
          <cell r="L76">
            <v>115447.98423046275</v>
          </cell>
          <cell r="M76">
            <v>314133.66810312046</v>
          </cell>
          <cell r="N76">
            <v>303977.94447118987</v>
          </cell>
          <cell r="O76">
            <v>1188527.2279650131</v>
          </cell>
        </row>
        <row r="77">
          <cell r="F77">
            <v>1143999.5123789313</v>
          </cell>
          <cell r="G77">
            <v>282793.48640005011</v>
          </cell>
          <cell r="H77">
            <v>621726.7866106889</v>
          </cell>
          <cell r="I77">
            <v>539574.40682056325</v>
          </cell>
          <cell r="J77">
            <v>2588094.1922102333</v>
          </cell>
          <cell r="K77">
            <v>1072209.0541477785</v>
          </cell>
          <cell r="L77">
            <v>272072.92452727281</v>
          </cell>
          <cell r="M77">
            <v>559647.66025489871</v>
          </cell>
          <cell r="N77">
            <v>485677.88874322217</v>
          </cell>
          <cell r="O77">
            <v>2389607.5276731723</v>
          </cell>
        </row>
        <row r="78">
          <cell r="F78">
            <v>5741549.1719048051</v>
          </cell>
          <cell r="G78">
            <v>1405383.8859673231</v>
          </cell>
          <cell r="H78">
            <v>4195230.8693560092</v>
          </cell>
          <cell r="I78">
            <v>4262844.2288271543</v>
          </cell>
          <cell r="J78">
            <v>15605008.156055292</v>
          </cell>
          <cell r="K78">
            <v>5905563.9944260493</v>
          </cell>
          <cell r="L78">
            <v>1498536.1863256628</v>
          </cell>
          <cell r="M78">
            <v>4548615.4802404279</v>
          </cell>
          <cell r="N78">
            <v>4575027.0041887658</v>
          </cell>
          <cell r="O78">
            <v>16527742.665180907</v>
          </cell>
        </row>
        <row r="79">
          <cell r="F79">
            <v>167336.80608823293</v>
          </cell>
          <cell r="G79">
            <v>40959.755592865702</v>
          </cell>
          <cell r="H79">
            <v>121192.57792808868</v>
          </cell>
          <cell r="I79">
            <v>124205.89865146024</v>
          </cell>
          <cell r="J79">
            <v>453695.03826064756</v>
          </cell>
          <cell r="K79">
            <v>158969.96578382127</v>
          </cell>
          <cell r="L79">
            <v>39194.36188537506</v>
          </cell>
          <cell r="M79">
            <v>115132.94903168424</v>
          </cell>
          <cell r="N79">
            <v>117995.60371888723</v>
          </cell>
          <cell r="O79">
            <v>431292.88041976781</v>
          </cell>
        </row>
        <row r="80">
          <cell r="F80">
            <v>136823.26657090423</v>
          </cell>
          <cell r="G80">
            <v>0</v>
          </cell>
          <cell r="H80">
            <v>107098.10436367089</v>
          </cell>
          <cell r="I80">
            <v>109183.99973744548</v>
          </cell>
          <cell r="J80">
            <v>353105.3706720206</v>
          </cell>
          <cell r="K80">
            <v>128386.35844747895</v>
          </cell>
          <cell r="L80">
            <v>0</v>
          </cell>
          <cell r="M80">
            <v>100494.13349413275</v>
          </cell>
          <cell r="N80">
            <v>102451.40668204179</v>
          </cell>
          <cell r="O80">
            <v>331331.89862365345</v>
          </cell>
        </row>
        <row r="81">
          <cell r="F81">
            <v>806435.12424347363</v>
          </cell>
          <cell r="G81">
            <v>199348.51184161162</v>
          </cell>
          <cell r="H81">
            <v>521031.48889986327</v>
          </cell>
          <cell r="I81">
            <v>492109.21474187926</v>
          </cell>
          <cell r="J81">
            <v>2018924.3397268276</v>
          </cell>
          <cell r="K81">
            <v>725717.74612488598</v>
          </cell>
          <cell r="L81">
            <v>179396.40441791416</v>
          </cell>
          <cell r="M81">
            <v>468884.75266564806</v>
          </cell>
          <cell r="N81">
            <v>442845.0239878209</v>
          </cell>
          <cell r="O81">
            <v>1816843.9271962689</v>
          </cell>
        </row>
        <row r="82">
          <cell r="F82">
            <v>1051577.8768961015</v>
          </cell>
          <cell r="G82">
            <v>259947.11607019382</v>
          </cell>
          <cell r="H82">
            <v>522672.97709668288</v>
          </cell>
          <cell r="I82">
            <v>446409.23595233326</v>
          </cell>
          <cell r="J82">
            <v>2280607.2060153112</v>
          </cell>
          <cell r="K82">
            <v>986264.0458836914</v>
          </cell>
          <cell r="L82">
            <v>250264.38853657772</v>
          </cell>
          <cell r="M82">
            <v>502263.2341589912</v>
          </cell>
          <cell r="N82">
            <v>434341.09220001136</v>
          </cell>
          <cell r="O82">
            <v>2173132.7607792718</v>
          </cell>
        </row>
        <row r="83">
          <cell r="F83">
            <v>342624.94036544656</v>
          </cell>
          <cell r="G83">
            <v>83865.792263234354</v>
          </cell>
          <cell r="H83">
            <v>130346.76761344803</v>
          </cell>
          <cell r="I83">
            <v>107636.10191186017</v>
          </cell>
          <cell r="J83">
            <v>664473.60215398914</v>
          </cell>
          <cell r="K83">
            <v>391260.14251693053</v>
          </cell>
          <cell r="L83">
            <v>75479.213036910922</v>
          </cell>
          <cell r="M83">
            <v>154524.27478142871</v>
          </cell>
          <cell r="N83">
            <v>133627.6233564307</v>
          </cell>
          <cell r="O83">
            <v>754891.25369170087</v>
          </cell>
        </row>
        <row r="84">
          <cell r="F84">
            <v>188844.04448828805</v>
          </cell>
          <cell r="G84">
            <v>46224.175590694838</v>
          </cell>
          <cell r="H84">
            <v>86358.850628351443</v>
          </cell>
          <cell r="I84">
            <v>72303.451854028186</v>
          </cell>
          <cell r="J84">
            <v>393730.52256136248</v>
          </cell>
          <cell r="K84">
            <v>169461.27732874439</v>
          </cell>
          <cell r="L84">
            <v>42397.014023868745</v>
          </cell>
          <cell r="M84">
            <v>77487.986914665264</v>
          </cell>
          <cell r="N84">
            <v>64877.378040123898</v>
          </cell>
          <cell r="O84">
            <v>354223.6563074023</v>
          </cell>
        </row>
        <row r="85">
          <cell r="F85">
            <v>263739.78906075854</v>
          </cell>
          <cell r="G85">
            <v>65195.739721784943</v>
          </cell>
          <cell r="H85">
            <v>133265.72765549988</v>
          </cell>
          <cell r="I85">
            <v>118449.44660378336</v>
          </cell>
          <cell r="J85">
            <v>580650.70304182672</v>
          </cell>
          <cell r="K85">
            <v>259037.05287987253</v>
          </cell>
          <cell r="L85">
            <v>65730.62246146558</v>
          </cell>
          <cell r="M85">
            <v>123754.23098007709</v>
          </cell>
          <cell r="N85">
            <v>106604.50194340503</v>
          </cell>
          <cell r="O85">
            <v>555126.40826482023</v>
          </cell>
        </row>
        <row r="86">
          <cell r="F86">
            <v>121162.50993175876</v>
          </cell>
          <cell r="G86">
            <v>29951.034273896919</v>
          </cell>
          <cell r="H86">
            <v>64824.044652049328</v>
          </cell>
          <cell r="I86">
            <v>55880.074406857777</v>
          </cell>
          <cell r="J86">
            <v>271817.66326456278</v>
          </cell>
          <cell r="K86">
            <v>115995.71045432807</v>
          </cell>
          <cell r="L86">
            <v>29433.898225203837</v>
          </cell>
          <cell r="M86">
            <v>59508.817350983511</v>
          </cell>
          <cell r="N86">
            <v>50188.519480422641</v>
          </cell>
          <cell r="O86">
            <v>255126.94551093804</v>
          </cell>
        </row>
        <row r="87">
          <cell r="F87">
            <v>410261.89409451338</v>
          </cell>
          <cell r="G87">
            <v>101415.59512277656</v>
          </cell>
          <cell r="H87">
            <v>159028.07312112238</v>
          </cell>
          <cell r="I87">
            <v>135824.12661031864</v>
          </cell>
          <cell r="J87">
            <v>806529.68894873094</v>
          </cell>
          <cell r="K87">
            <v>420709.83066336607</v>
          </cell>
          <cell r="L87">
            <v>86194.964712947622</v>
          </cell>
          <cell r="M87">
            <v>167223.27432183805</v>
          </cell>
          <cell r="N87">
            <v>144609.30976129867</v>
          </cell>
          <cell r="O87">
            <v>818737.37945945037</v>
          </cell>
        </row>
        <row r="88">
          <cell r="F88">
            <v>465489.45676108263</v>
          </cell>
          <cell r="G88">
            <v>106749.02553870986</v>
          </cell>
          <cell r="H88">
            <v>190343.71511550283</v>
          </cell>
          <cell r="I88">
            <v>162570.47170304047</v>
          </cell>
          <cell r="J88">
            <v>925152.6691183357</v>
          </cell>
          <cell r="K88">
            <v>435134.16771468159</v>
          </cell>
          <cell r="L88">
            <v>90896.035194052398</v>
          </cell>
          <cell r="M88">
            <v>175768.39550790782</v>
          </cell>
          <cell r="N88">
            <v>151998.8557533593</v>
          </cell>
          <cell r="O88">
            <v>853797.45417000109</v>
          </cell>
        </row>
        <row r="89">
          <cell r="F89">
            <v>567491.38372688857</v>
          </cell>
          <cell r="G89">
            <v>140282.28611076376</v>
          </cell>
          <cell r="H89">
            <v>279293.58067212714</v>
          </cell>
          <cell r="I89">
            <v>231627.09663024251</v>
          </cell>
          <cell r="J89">
            <v>1218694.3471400219</v>
          </cell>
          <cell r="K89">
            <v>510690.26579158637</v>
          </cell>
          <cell r="L89">
            <v>126733.52033753572</v>
          </cell>
          <cell r="M89">
            <v>251340.85805651173</v>
          </cell>
          <cell r="N89">
            <v>208439.31406009445</v>
          </cell>
          <cell r="O89">
            <v>1097203.9582457284</v>
          </cell>
        </row>
        <row r="90">
          <cell r="F90">
            <v>2282363.5591796418</v>
          </cell>
          <cell r="G90">
            <v>564193.90143852355</v>
          </cell>
          <cell r="H90">
            <v>1411014.6581617598</v>
          </cell>
          <cell r="I90">
            <v>1286462.8093747594</v>
          </cell>
          <cell r="J90">
            <v>5544034.9281546846</v>
          </cell>
          <cell r="K90">
            <v>2695547.9864645679</v>
          </cell>
          <cell r="L90">
            <v>683994.99243543611</v>
          </cell>
          <cell r="M90">
            <v>1778690.7113281663</v>
          </cell>
          <cell r="N90">
            <v>1652230.6410165126</v>
          </cell>
          <cell r="O90">
            <v>6810464.3312446829</v>
          </cell>
        </row>
        <row r="91">
          <cell r="F91">
            <v>198368.38835339126</v>
          </cell>
          <cell r="G91">
            <v>49036.111927496364</v>
          </cell>
          <cell r="H91">
            <v>111050.25677679219</v>
          </cell>
          <cell r="I91">
            <v>97575.224693790515</v>
          </cell>
          <cell r="J91">
            <v>456029.98175147036</v>
          </cell>
          <cell r="K91">
            <v>178513.37989934298</v>
          </cell>
          <cell r="L91">
            <v>44128.256013351347</v>
          </cell>
          <cell r="M91">
            <v>99935.941092900364</v>
          </cell>
          <cell r="N91">
            <v>87807.140012209522</v>
          </cell>
          <cell r="O91">
            <v>410384.71701780421</v>
          </cell>
        </row>
        <row r="92">
          <cell r="F92">
            <v>517335.74008071877</v>
          </cell>
          <cell r="G92">
            <v>127883.95099273202</v>
          </cell>
          <cell r="H92">
            <v>236814.4768404323</v>
          </cell>
          <cell r="I92">
            <v>214227.64244582952</v>
          </cell>
          <cell r="J92">
            <v>1096261.8103597125</v>
          </cell>
          <cell r="K92">
            <v>528291.34450442658</v>
          </cell>
          <cell r="L92">
            <v>134053.86808266412</v>
          </cell>
          <cell r="M92">
            <v>246859.43626962448</v>
          </cell>
          <cell r="N92">
            <v>202460.0947875439</v>
          </cell>
          <cell r="O92">
            <v>1111664.7436442592</v>
          </cell>
        </row>
        <row r="93">
          <cell r="F93">
            <v>598486.44440710591</v>
          </cell>
          <cell r="G93">
            <v>147944.17859943502</v>
          </cell>
          <cell r="H93">
            <v>265756.89379584731</v>
          </cell>
          <cell r="I93">
            <v>226980.03743653384</v>
          </cell>
          <cell r="J93">
            <v>1239167.554238922</v>
          </cell>
          <cell r="K93">
            <v>673135.72906138562</v>
          </cell>
          <cell r="L93">
            <v>170808.11405299642</v>
          </cell>
          <cell r="M93">
            <v>316762.89507805923</v>
          </cell>
          <cell r="N93">
            <v>273926.36462236056</v>
          </cell>
          <cell r="O93">
            <v>1434633.1028148017</v>
          </cell>
        </row>
        <row r="94">
          <cell r="F94">
            <v>296116.17584341625</v>
          </cell>
          <cell r="G94">
            <v>58582.866917905558</v>
          </cell>
          <cell r="H94">
            <v>106728.82067472511</v>
          </cell>
          <cell r="I94">
            <v>91155.9108262152</v>
          </cell>
          <cell r="J94">
            <v>552583.77426226216</v>
          </cell>
          <cell r="K94">
            <v>335365.83644308319</v>
          </cell>
          <cell r="L94">
            <v>0</v>
          </cell>
          <cell r="M94">
            <v>132449.37838408182</v>
          </cell>
          <cell r="N94">
            <v>114537.96287694058</v>
          </cell>
          <cell r="O94">
            <v>582353.17770410562</v>
          </cell>
        </row>
        <row r="95">
          <cell r="F95">
            <v>1165977.8281339947</v>
          </cell>
          <cell r="G95">
            <v>236543.5272632775</v>
          </cell>
          <cell r="H95">
            <v>587541.09265647072</v>
          </cell>
          <cell r="I95">
            <v>501812.37935868558</v>
          </cell>
          <cell r="J95">
            <v>2491874.8274124283</v>
          </cell>
          <cell r="K95">
            <v>1098052.6580313854</v>
          </cell>
          <cell r="L95">
            <v>201061.99817378586</v>
          </cell>
          <cell r="M95">
            <v>568487.92335103219</v>
          </cell>
          <cell r="N95">
            <v>491610.0736384815</v>
          </cell>
          <cell r="O95">
            <v>2359212.653194685</v>
          </cell>
        </row>
        <row r="96">
          <cell r="F96">
            <v>154411.75684326462</v>
          </cell>
          <cell r="G96">
            <v>38170.155307198867</v>
          </cell>
          <cell r="H96">
            <v>80228.027872243634</v>
          </cell>
          <cell r="I96">
            <v>68263.39565248444</v>
          </cell>
          <cell r="J96">
            <v>341073.33567519154</v>
          </cell>
          <cell r="K96">
            <v>138956.43776255677</v>
          </cell>
          <cell r="L96">
            <v>35229.173523430502</v>
          </cell>
          <cell r="M96">
            <v>72198.513539283187</v>
          </cell>
          <cell r="N96">
            <v>61429.666788643342</v>
          </cell>
          <cell r="O96">
            <v>307813.79161391384</v>
          </cell>
        </row>
        <row r="97">
          <cell r="F97">
            <v>730642.46427161014</v>
          </cell>
          <cell r="G97">
            <v>178842.5240204146</v>
          </cell>
          <cell r="H97">
            <v>326310.99699702743</v>
          </cell>
          <cell r="I97">
            <v>283461.20732557122</v>
          </cell>
          <cell r="J97">
            <v>1519257.1926146233</v>
          </cell>
          <cell r="K97">
            <v>689964.12228792021</v>
          </cell>
          <cell r="L97">
            <v>175078.31690432131</v>
          </cell>
          <cell r="M97">
            <v>326732.20312847412</v>
          </cell>
          <cell r="N97">
            <v>282547.50161309802</v>
          </cell>
          <cell r="O97">
            <v>1474322.1439338136</v>
          </cell>
        </row>
        <row r="98">
          <cell r="F98">
            <v>555991.46487332985</v>
          </cell>
          <cell r="G98">
            <v>134064.83220874018</v>
          </cell>
          <cell r="H98">
            <v>298891.13690615149</v>
          </cell>
          <cell r="I98">
            <v>302011.75498355628</v>
          </cell>
          <cell r="J98">
            <v>1290959.1889717777</v>
          </cell>
          <cell r="K98">
            <v>515670.04958452593</v>
          </cell>
          <cell r="L98">
            <v>130851.21594417043</v>
          </cell>
          <cell r="M98">
            <v>269002.02321553632</v>
          </cell>
          <cell r="N98">
            <v>271810.57948520064</v>
          </cell>
          <cell r="O98">
            <v>1187333.8682294332</v>
          </cell>
        </row>
        <row r="99">
          <cell r="F99">
            <v>257540.77692471523</v>
          </cell>
          <cell r="G99">
            <v>63663.36122405067</v>
          </cell>
          <cell r="H99">
            <v>131261.35614259698</v>
          </cell>
          <cell r="I99">
            <v>110700.37492509605</v>
          </cell>
          <cell r="J99">
            <v>563165.86921645887</v>
          </cell>
          <cell r="K99">
            <v>252425.89839801964</v>
          </cell>
          <cell r="L99">
            <v>64053.04276987366</v>
          </cell>
          <cell r="M99">
            <v>126445.18458736148</v>
          </cell>
          <cell r="N99">
            <v>104792.69120216087</v>
          </cell>
          <cell r="O99">
            <v>547716.81695741566</v>
          </cell>
        </row>
        <row r="100">
          <cell r="F100">
            <v>227672.80936014216</v>
          </cell>
          <cell r="G100">
            <v>56280.08300769468</v>
          </cell>
          <cell r="H100">
            <v>101275.91527719068</v>
          </cell>
          <cell r="I100">
            <v>91472.764408342875</v>
          </cell>
          <cell r="J100">
            <v>476701.57205337042</v>
          </cell>
          <cell r="K100">
            <v>215764.0417259263</v>
          </cell>
          <cell r="L100">
            <v>54750.100843772947</v>
          </cell>
          <cell r="M100">
            <v>93041.961692522425</v>
          </cell>
          <cell r="N100">
            <v>83337.985002049099</v>
          </cell>
          <cell r="O100">
            <v>446894.08926427085</v>
          </cell>
        </row>
        <row r="101">
          <cell r="F101">
            <v>387720.03178162785</v>
          </cell>
          <cell r="G101">
            <v>95843.309676470162</v>
          </cell>
          <cell r="H101">
            <v>237544.90810314781</v>
          </cell>
          <cell r="I101">
            <v>242171.44960750092</v>
          </cell>
          <cell r="J101">
            <v>963279.69916874671</v>
          </cell>
          <cell r="K101">
            <v>359406.39819527551</v>
          </cell>
          <cell r="L101">
            <v>91199.332324724848</v>
          </cell>
          <cell r="M101">
            <v>213790.41729283304</v>
          </cell>
          <cell r="N101">
            <v>217954.30464675082</v>
          </cell>
          <cell r="O101">
            <v>882350.45245958411</v>
          </cell>
        </row>
        <row r="102">
          <cell r="F102">
            <v>717868.41894409037</v>
          </cell>
          <cell r="G102">
            <v>175715.76555777539</v>
          </cell>
          <cell r="H102">
            <v>334749.33528307831</v>
          </cell>
          <cell r="I102">
            <v>279926.88384457503</v>
          </cell>
          <cell r="J102">
            <v>1508260.403629519</v>
          </cell>
          <cell r="K102">
            <v>869667.32138555823</v>
          </cell>
          <cell r="L102">
            <v>220677.98306668372</v>
          </cell>
          <cell r="M102">
            <v>462860.77245089732</v>
          </cell>
          <cell r="N102">
            <v>395148.69527529459</v>
          </cell>
          <cell r="O102">
            <v>1948354.7721784338</v>
          </cell>
        </row>
        <row r="103">
          <cell r="F103">
            <v>3443269.4682932375</v>
          </cell>
          <cell r="G103">
            <v>843218.8786183506</v>
          </cell>
          <cell r="H103">
            <v>2243968.1288966411</v>
          </cell>
          <cell r="I103">
            <v>2082030.1149388831</v>
          </cell>
          <cell r="J103">
            <v>8612486.5907471124</v>
          </cell>
          <cell r="K103">
            <v>3598271.0802593906</v>
          </cell>
          <cell r="L103">
            <v>899450.12605945603</v>
          </cell>
          <cell r="M103">
            <v>2442361.7901129196</v>
          </cell>
          <cell r="N103">
            <v>2292555.327745215</v>
          </cell>
          <cell r="O103">
            <v>9232638.324176982</v>
          </cell>
        </row>
        <row r="104">
          <cell r="F104">
            <v>68189.133496478185</v>
          </cell>
          <cell r="G104">
            <v>14131.860980548758</v>
          </cell>
          <cell r="H104">
            <v>25776.820961360761</v>
          </cell>
          <cell r="I104">
            <v>22015.699021900276</v>
          </cell>
          <cell r="J104">
            <v>130113.51446028799</v>
          </cell>
          <cell r="K104">
            <v>76328.783563210716</v>
          </cell>
          <cell r="L104">
            <v>12012.081833466444</v>
          </cell>
          <cell r="M104">
            <v>30145.288628635106</v>
          </cell>
          <cell r="N104">
            <v>26068.676138658528</v>
          </cell>
          <cell r="O104">
            <v>144554.83016397082</v>
          </cell>
        </row>
        <row r="105">
          <cell r="F105">
            <v>414206.71999926848</v>
          </cell>
          <cell r="G105">
            <v>102390.7450758802</v>
          </cell>
          <cell r="H105">
            <v>204225.58238371814</v>
          </cell>
          <cell r="I105">
            <v>185818.63782820344</v>
          </cell>
          <cell r="J105">
            <v>906641.68528707023</v>
          </cell>
          <cell r="K105">
            <v>457371.68733545946</v>
          </cell>
          <cell r="L105">
            <v>116058.01320922341</v>
          </cell>
          <cell r="M105">
            <v>252911.69043890454</v>
          </cell>
          <cell r="N105">
            <v>219699.91585027979</v>
          </cell>
          <cell r="O105">
            <v>1046041.3068338672</v>
          </cell>
        </row>
        <row r="106">
          <cell r="F106">
            <v>923089.26171265508</v>
          </cell>
          <cell r="G106">
            <v>120991.69742960743</v>
          </cell>
          <cell r="H106">
            <v>449816.17735465494</v>
          </cell>
          <cell r="I106">
            <v>384183.04532844992</v>
          </cell>
          <cell r="J106">
            <v>1878080.1818253673</v>
          </cell>
          <cell r="K106">
            <v>1014511.7059425169</v>
          </cell>
          <cell r="L106">
            <v>0</v>
          </cell>
          <cell r="M106">
            <v>518997.42981504451</v>
          </cell>
          <cell r="N106">
            <v>448812.28643446346</v>
          </cell>
          <cell r="O106">
            <v>1982321.4221920248</v>
          </cell>
        </row>
        <row r="107">
          <cell r="F107">
            <v>207195.81188856016</v>
          </cell>
          <cell r="G107">
            <v>50716.217269893117</v>
          </cell>
          <cell r="H107">
            <v>183344.29133962496</v>
          </cell>
          <cell r="I107">
            <v>204602.98450089002</v>
          </cell>
          <cell r="J107">
            <v>645859.30499896826</v>
          </cell>
          <cell r="K107">
            <v>218168.09790114558</v>
          </cell>
          <cell r="L107">
            <v>55360.129822533643</v>
          </cell>
          <cell r="M107">
            <v>202626.75579942574</v>
          </cell>
          <cell r="N107">
            <v>225476.88843148132</v>
          </cell>
          <cell r="O107">
            <v>701631.87195458624</v>
          </cell>
        </row>
        <row r="108">
          <cell r="F108">
            <v>485213.58628485719</v>
          </cell>
          <cell r="G108">
            <v>119943.44423174535</v>
          </cell>
          <cell r="H108">
            <v>203765.41819745264</v>
          </cell>
          <cell r="I108">
            <v>172122.737807584</v>
          </cell>
          <cell r="J108">
            <v>981045.18652163923</v>
          </cell>
          <cell r="K108">
            <v>560746.10286988679</v>
          </cell>
          <cell r="L108">
            <v>142289.25929593368</v>
          </cell>
          <cell r="M108">
            <v>256309.91304535844</v>
          </cell>
          <cell r="N108">
            <v>216349.48543422113</v>
          </cell>
          <cell r="O108">
            <v>1175694.7606454</v>
          </cell>
        </row>
        <row r="109">
          <cell r="F109">
            <v>397566.40944902744</v>
          </cell>
          <cell r="G109">
            <v>97314.053875147016</v>
          </cell>
          <cell r="H109">
            <v>188125.85355933712</v>
          </cell>
          <cell r="I109">
            <v>156765.88213776387</v>
          </cell>
          <cell r="J109">
            <v>839772.1990212755</v>
          </cell>
          <cell r="K109">
            <v>357809.76850412472</v>
          </cell>
          <cell r="L109">
            <v>87582.648487632323</v>
          </cell>
          <cell r="M109">
            <v>169313.26820340342</v>
          </cell>
          <cell r="N109">
            <v>141089.29392398748</v>
          </cell>
          <cell r="O109">
            <v>755794.97911914787</v>
          </cell>
        </row>
        <row r="110">
          <cell r="F110">
            <v>121174.92854665146</v>
          </cell>
          <cell r="G110">
            <v>29660.512670695858</v>
          </cell>
          <cell r="H110">
            <v>96238.442768122302</v>
          </cell>
          <cell r="I110">
            <v>102885.22845932173</v>
          </cell>
          <cell r="J110">
            <v>349959.11244479136</v>
          </cell>
          <cell r="K110">
            <v>141238.30029413005</v>
          </cell>
          <cell r="L110">
            <v>35839.202502191212</v>
          </cell>
          <cell r="M110">
            <v>126612.60368737718</v>
          </cell>
          <cell r="N110">
            <v>138848.32733656329</v>
          </cell>
          <cell r="O110">
            <v>442538.43382026174</v>
          </cell>
        </row>
        <row r="111">
          <cell r="F111">
            <v>402935.7888428258</v>
          </cell>
          <cell r="G111">
            <v>99604.602352727001</v>
          </cell>
          <cell r="H111">
            <v>178833.74676467845</v>
          </cell>
          <cell r="I111">
            <v>159149.06992429742</v>
          </cell>
          <cell r="J111">
            <v>840523.20788452856</v>
          </cell>
          <cell r="K111">
            <v>436937.20984609588</v>
          </cell>
          <cell r="L111">
            <v>110872.76688975746</v>
          </cell>
          <cell r="M111">
            <v>202941.56043756523</v>
          </cell>
          <cell r="N111">
            <v>166740.81526887056</v>
          </cell>
          <cell r="O111">
            <v>917492.35244228912</v>
          </cell>
        </row>
        <row r="112">
          <cell r="F112">
            <v>253032.40446213807</v>
          </cell>
          <cell r="G112">
            <v>62548.904134789409</v>
          </cell>
          <cell r="H112">
            <v>177960.02970145628</v>
          </cell>
          <cell r="I112">
            <v>175352.1861270006</v>
          </cell>
          <cell r="J112">
            <v>668893.52442538436</v>
          </cell>
          <cell r="K112">
            <v>262042.12309889658</v>
          </cell>
          <cell r="L112">
            <v>66493.158684916445</v>
          </cell>
          <cell r="M112">
            <v>189466.22476917767</v>
          </cell>
          <cell r="N112">
            <v>187585.43134192517</v>
          </cell>
          <cell r="O112">
            <v>705586.93789491593</v>
          </cell>
        </row>
        <row r="113">
          <cell r="F113">
            <v>181008.47000992284</v>
          </cell>
          <cell r="G113">
            <v>44438.976434293574</v>
          </cell>
          <cell r="H113">
            <v>110591.1782693773</v>
          </cell>
          <cell r="I113">
            <v>111745.82217645731</v>
          </cell>
          <cell r="J113">
            <v>447784.44689005107</v>
          </cell>
          <cell r="K113">
            <v>189319.42379851476</v>
          </cell>
          <cell r="L113">
            <v>48039.782077405238</v>
          </cell>
          <cell r="M113">
            <v>101375.84629605021</v>
          </cell>
          <cell r="N113">
            <v>100571.23995881158</v>
          </cell>
          <cell r="O113">
            <v>439306.2921307818</v>
          </cell>
        </row>
        <row r="114">
          <cell r="F114">
            <v>87349.716462430704</v>
          </cell>
          <cell r="G114">
            <v>21592.606104437313</v>
          </cell>
          <cell r="H114">
            <v>42383.862738874166</v>
          </cell>
          <cell r="I114">
            <v>35481.677178361067</v>
          </cell>
          <cell r="J114">
            <v>186807.86248410324</v>
          </cell>
          <cell r="K114">
            <v>86546.02230789249</v>
          </cell>
          <cell r="L114">
            <v>21961.043235385248</v>
          </cell>
          <cell r="M114">
            <v>41482.326402447419</v>
          </cell>
          <cell r="N114">
            <v>33767.782528236618</v>
          </cell>
          <cell r="O114">
            <v>183757.17447396179</v>
          </cell>
        </row>
        <row r="115">
          <cell r="F115">
            <v>313331.88614910643</v>
          </cell>
          <cell r="G115">
            <v>77454.767703659061</v>
          </cell>
          <cell r="H115">
            <v>148337.20053687147</v>
          </cell>
          <cell r="I115">
            <v>120624.97926499836</v>
          </cell>
          <cell r="J115">
            <v>659748.83365463535</v>
          </cell>
          <cell r="K115">
            <v>298102.96572718513</v>
          </cell>
          <cell r="L115">
            <v>75643.593366326953</v>
          </cell>
          <cell r="M115">
            <v>139992.85708023389</v>
          </cell>
          <cell r="N115">
            <v>114644.72129000926</v>
          </cell>
          <cell r="O115">
            <v>628384.13746375521</v>
          </cell>
        </row>
        <row r="116">
          <cell r="F116">
            <v>1293963.561923821</v>
          </cell>
          <cell r="G116">
            <v>316729.07163369481</v>
          </cell>
          <cell r="H116">
            <v>654452.98860160355</v>
          </cell>
          <cell r="I116">
            <v>566450.01844178955</v>
          </cell>
          <cell r="J116">
            <v>2831595.6406009085</v>
          </cell>
          <cell r="K116">
            <v>1304200.4750564345</v>
          </cell>
          <cell r="L116">
            <v>330940.72097768047</v>
          </cell>
          <cell r="M116">
            <v>690611.94696861296</v>
          </cell>
          <cell r="N116">
            <v>597219.00177501549</v>
          </cell>
          <cell r="O116">
            <v>2922972.1447777436</v>
          </cell>
        </row>
        <row r="117">
          <cell r="F117">
            <v>639625.34312812181</v>
          </cell>
          <cell r="G117">
            <v>158113.59953894428</v>
          </cell>
          <cell r="H117">
            <v>319040.45864928572</v>
          </cell>
          <cell r="I117">
            <v>266323.1832762243</v>
          </cell>
          <cell r="J117">
            <v>1383102.5845925761</v>
          </cell>
          <cell r="K117">
            <v>575604.2221186203</v>
          </cell>
          <cell r="L117">
            <v>142288.55277032327</v>
          </cell>
          <cell r="M117">
            <v>287109.72317616583</v>
          </cell>
          <cell r="N117">
            <v>239662.03629886126</v>
          </cell>
          <cell r="O117">
            <v>1244664.5343639706</v>
          </cell>
        </row>
        <row r="118">
          <cell r="F118">
            <v>29867.967564573089</v>
          </cell>
          <cell r="G118">
            <v>7383.2782163559859</v>
          </cell>
          <cell r="H118">
            <v>20434.621741539817</v>
          </cell>
          <cell r="I118">
            <v>20362.47041700207</v>
          </cell>
          <cell r="J118">
            <v>78048.337939470963</v>
          </cell>
          <cell r="K118">
            <v>26878.435041662444</v>
          </cell>
          <cell r="L118">
            <v>6644.3112747375608</v>
          </cell>
          <cell r="M118">
            <v>18391.159567385836</v>
          </cell>
          <cell r="N118">
            <v>18326.223375301863</v>
          </cell>
          <cell r="O118">
            <v>70240.129259087713</v>
          </cell>
        </row>
        <row r="119">
          <cell r="F119">
            <v>916326.70301878988</v>
          </cell>
          <cell r="G119">
            <v>226513.40339235539</v>
          </cell>
          <cell r="H119">
            <v>445981.6089471798</v>
          </cell>
          <cell r="I119">
            <v>380907.98266403499</v>
          </cell>
          <cell r="J119">
            <v>1969729.69802236</v>
          </cell>
          <cell r="K119">
            <v>899718.02357579861</v>
          </cell>
          <cell r="L119">
            <v>228303.34530119246</v>
          </cell>
          <cell r="M119">
            <v>450992.50704257231</v>
          </cell>
          <cell r="N119">
            <v>390003.81624764722</v>
          </cell>
          <cell r="O119">
            <v>1969017.6921672106</v>
          </cell>
        </row>
        <row r="120">
          <cell r="F120">
            <v>960846.88108673808</v>
          </cell>
          <cell r="G120">
            <v>157632.89158321597</v>
          </cell>
          <cell r="H120">
            <v>471225.85096305772</v>
          </cell>
          <cell r="I120">
            <v>402468.81187143311</v>
          </cell>
          <cell r="J120">
            <v>1992174.4355044449</v>
          </cell>
          <cell r="K120">
            <v>964026.52626291302</v>
          </cell>
          <cell r="L120">
            <v>133955.60923205761</v>
          </cell>
          <cell r="M120">
            <v>489089.5056638</v>
          </cell>
          <cell r="N120">
            <v>422948.87546225102</v>
          </cell>
          <cell r="O120">
            <v>2010020.5166210218</v>
          </cell>
        </row>
        <row r="121">
          <cell r="F121">
            <v>103129.02008145049</v>
          </cell>
          <cell r="G121">
            <v>25493.205916851806</v>
          </cell>
          <cell r="H121">
            <v>82713.430014495854</v>
          </cell>
          <cell r="I121">
            <v>86942.433539689868</v>
          </cell>
          <cell r="J121">
            <v>298278.089552488</v>
          </cell>
          <cell r="K121">
            <v>100369.34531540309</v>
          </cell>
          <cell r="L121">
            <v>25468.709863259279</v>
          </cell>
          <cell r="M121">
            <v>78305.020316871611</v>
          </cell>
          <cell r="N121">
            <v>82293.924015347395</v>
          </cell>
          <cell r="O121">
            <v>286436.99951088137</v>
          </cell>
        </row>
        <row r="122">
          <cell r="F122">
            <v>2884794.8294915021</v>
          </cell>
          <cell r="G122">
            <v>0</v>
          </cell>
          <cell r="H122">
            <v>1866476.1723385309</v>
          </cell>
          <cell r="I122">
            <v>1724093.0579072025</v>
          </cell>
          <cell r="J122">
            <v>6475364.0597372353</v>
          </cell>
          <cell r="K122">
            <v>3091616.2413319359</v>
          </cell>
          <cell r="L122">
            <v>0</v>
          </cell>
          <cell r="M122">
            <v>2091537.0925292766</v>
          </cell>
          <cell r="N122">
            <v>1956587.566564512</v>
          </cell>
          <cell r="O122">
            <v>7139740.9004257247</v>
          </cell>
        </row>
        <row r="123">
          <cell r="F123">
            <v>458726.89806721691</v>
          </cell>
          <cell r="G123">
            <v>113396.00883233536</v>
          </cell>
          <cell r="H123">
            <v>244722.49418805077</v>
          </cell>
          <cell r="I123">
            <v>243858.4188788438</v>
          </cell>
          <cell r="J123">
            <v>1060703.8199664468</v>
          </cell>
          <cell r="K123">
            <v>668327.61671094701</v>
          </cell>
          <cell r="L123">
            <v>169588.05609547498</v>
          </cell>
          <cell r="M123">
            <v>441959.21613818849</v>
          </cell>
          <cell r="N123">
            <v>417982.72081502841</v>
          </cell>
          <cell r="O123">
            <v>1697857.609759639</v>
          </cell>
        </row>
        <row r="124">
          <cell r="F124">
            <v>310514.15335999569</v>
          </cell>
          <cell r="G124">
            <v>76758.232022870769</v>
          </cell>
          <cell r="H124">
            <v>152719.89386924799</v>
          </cell>
          <cell r="I124">
            <v>135142.03073520152</v>
          </cell>
          <cell r="J124">
            <v>675134.30998731602</v>
          </cell>
          <cell r="K124">
            <v>384047.9739912728</v>
          </cell>
          <cell r="L124">
            <v>97452.129357022059</v>
          </cell>
          <cell r="M124">
            <v>225202.12926323921</v>
          </cell>
          <cell r="N124">
            <v>200561.05331039254</v>
          </cell>
          <cell r="O124">
            <v>907263.28592192661</v>
          </cell>
        </row>
        <row r="125">
          <cell r="F125">
            <v>1736286.9446499948</v>
          </cell>
          <cell r="G125">
            <v>429205.28650175087</v>
          </cell>
          <cell r="H125">
            <v>998159.45962360187</v>
          </cell>
          <cell r="I125">
            <v>889770.84414750244</v>
          </cell>
          <cell r="J125">
            <v>4053422.5349228499</v>
          </cell>
          <cell r="K125">
            <v>1562499.2144030565</v>
          </cell>
          <cell r="L125">
            <v>386247.60448049853</v>
          </cell>
          <cell r="M125">
            <v>898260.01175993867</v>
          </cell>
          <cell r="N125">
            <v>800697.44482805708</v>
          </cell>
          <cell r="O125">
            <v>3647704.2754715509</v>
          </cell>
        </row>
        <row r="126">
          <cell r="F126">
            <v>23489170</v>
          </cell>
          <cell r="G126">
            <v>5806450</v>
          </cell>
          <cell r="H126">
            <v>22129311</v>
          </cell>
          <cell r="I126">
            <v>25675292</v>
          </cell>
          <cell r="J126">
            <v>77100223</v>
          </cell>
          <cell r="K126">
            <v>21289021</v>
          </cell>
          <cell r="L126">
            <v>5332551</v>
          </cell>
          <cell r="M126">
            <v>20056687</v>
          </cell>
          <cell r="N126">
            <v>23269888</v>
          </cell>
          <cell r="O126">
            <v>69948147</v>
          </cell>
        </row>
        <row r="127">
          <cell r="F127">
            <v>333056.0156728811</v>
          </cell>
          <cell r="G127">
            <v>82330.517469177139</v>
          </cell>
          <cell r="H127">
            <v>138356.11721642307</v>
          </cell>
          <cell r="I127">
            <v>119825.66651059533</v>
          </cell>
          <cell r="J127">
            <v>673568.31686907669</v>
          </cell>
          <cell r="K127">
            <v>408689.54978726985</v>
          </cell>
          <cell r="L127">
            <v>103704.92638931923</v>
          </cell>
          <cell r="M127">
            <v>191295.36730017519</v>
          </cell>
          <cell r="N127">
            <v>156810.82547080601</v>
          </cell>
          <cell r="O127">
            <v>860500.66894757026</v>
          </cell>
        </row>
        <row r="128">
          <cell r="F128">
            <v>56918.202340035539</v>
          </cell>
          <cell r="G128">
            <v>14070.02075192367</v>
          </cell>
          <cell r="H128">
            <v>28799.712426973063</v>
          </cell>
          <cell r="I128">
            <v>24205.760717783407</v>
          </cell>
          <cell r="J128">
            <v>123993.69623671568</v>
          </cell>
          <cell r="K128">
            <v>51221.16866430013</v>
          </cell>
          <cell r="L128">
            <v>12661.800731103658</v>
          </cell>
          <cell r="M128">
            <v>25917.331919181441</v>
          </cell>
          <cell r="N128">
            <v>21782.564448285681</v>
          </cell>
          <cell r="O128">
            <v>111582.8657628709</v>
          </cell>
        </row>
        <row r="129">
          <cell r="F129">
            <v>257542</v>
          </cell>
          <cell r="G129">
            <v>63665</v>
          </cell>
          <cell r="H129">
            <v>233929</v>
          </cell>
          <cell r="I129">
            <v>265590</v>
          </cell>
          <cell r="J129">
            <v>820726</v>
          </cell>
          <cell r="K129">
            <v>315868</v>
          </cell>
          <cell r="L129">
            <v>78480</v>
          </cell>
          <cell r="M129">
            <v>282660</v>
          </cell>
          <cell r="N129">
            <v>317960</v>
          </cell>
          <cell r="O129">
            <v>994968</v>
          </cell>
        </row>
        <row r="130">
          <cell r="F130">
            <v>251341.76478867166</v>
          </cell>
          <cell r="G130">
            <v>62130.982726316419</v>
          </cell>
          <cell r="H130">
            <v>114195.53488407635</v>
          </cell>
          <cell r="I130">
            <v>92071.691126355916</v>
          </cell>
          <cell r="J130">
            <v>519739.9735254203</v>
          </cell>
          <cell r="K130">
            <v>231991.42090865615</v>
          </cell>
          <cell r="L130">
            <v>58867.796450407674</v>
          </cell>
          <cell r="M130">
            <v>102766.42826846927</v>
          </cell>
          <cell r="N130">
            <v>85333.163419251505</v>
          </cell>
          <cell r="O130">
            <v>478958.80904678459</v>
          </cell>
        </row>
        <row r="131">
          <cell r="F131">
            <v>1351948.1922152985</v>
          </cell>
          <cell r="G131">
            <v>334197.81964222662</v>
          </cell>
          <cell r="H131">
            <v>707584.38696826226</v>
          </cell>
          <cell r="I131">
            <v>610571.75200613099</v>
          </cell>
          <cell r="J131">
            <v>3004302.1508319182</v>
          </cell>
          <cell r="K131">
            <v>1340261.3176847231</v>
          </cell>
          <cell r="L131">
            <v>340091.15565909102</v>
          </cell>
          <cell r="M131">
            <v>711974.74993378751</v>
          </cell>
          <cell r="N131">
            <v>615692.86675516737</v>
          </cell>
          <cell r="O131">
            <v>3008020.0900327689</v>
          </cell>
        </row>
        <row r="132">
          <cell r="F132">
            <v>1925638.5880782313</v>
          </cell>
          <cell r="G132">
            <v>285399.12084286165</v>
          </cell>
          <cell r="H132">
            <v>1141316.6801693407</v>
          </cell>
          <cell r="I132">
            <v>1027323.4760529291</v>
          </cell>
          <cell r="J132">
            <v>4379677.8651433624</v>
          </cell>
          <cell r="K132">
            <v>2150428.2487336053</v>
          </cell>
          <cell r="L132">
            <v>0</v>
          </cell>
          <cell r="M132">
            <v>1348111.549341205</v>
          </cell>
          <cell r="N132">
            <v>1233335.7525915727</v>
          </cell>
          <cell r="O132">
            <v>4731875.5506663825</v>
          </cell>
        </row>
        <row r="133">
          <cell r="F133">
            <v>186533.91063912626</v>
          </cell>
          <cell r="G133">
            <v>46110.662068185506</v>
          </cell>
          <cell r="H133">
            <v>93723.791382352385</v>
          </cell>
          <cell r="I133">
            <v>82878.249181133579</v>
          </cell>
          <cell r="J133">
            <v>409246.61327079777</v>
          </cell>
          <cell r="K133">
            <v>233193.44899626583</v>
          </cell>
          <cell r="L133">
            <v>59172.810939788025</v>
          </cell>
          <cell r="M133">
            <v>137850.96904793807</v>
          </cell>
          <cell r="N133">
            <v>123169.29128319213</v>
          </cell>
          <cell r="O133">
            <v>553386.52026718401</v>
          </cell>
        </row>
        <row r="134">
          <cell r="F134">
            <v>1116385.7310456471</v>
          </cell>
          <cell r="G134">
            <v>275967.4367283248</v>
          </cell>
          <cell r="H134">
            <v>559420.92433498637</v>
          </cell>
          <cell r="I134">
            <v>506557.88429552125</v>
          </cell>
          <cell r="J134">
            <v>2458331.9764044792</v>
          </cell>
          <cell r="K134">
            <v>1039754.2957823193</v>
          </cell>
          <cell r="L134">
            <v>263837.53331400338</v>
          </cell>
          <cell r="M134">
            <v>533951.39189066668</v>
          </cell>
          <cell r="N134">
            <v>461743.99192056968</v>
          </cell>
          <cell r="O134">
            <v>2299287.2129075592</v>
          </cell>
        </row>
        <row r="135">
          <cell r="F135">
            <v>201749.66770032386</v>
          </cell>
          <cell r="G135">
            <v>49871.954744442315</v>
          </cell>
          <cell r="H135">
            <v>103045.05199566338</v>
          </cell>
          <cell r="I135">
            <v>86990.167578023771</v>
          </cell>
          <cell r="J135">
            <v>441656.84201845329</v>
          </cell>
          <cell r="K135">
            <v>181556.22160217274</v>
          </cell>
          <cell r="L135">
            <v>44880.44219539711</v>
          </cell>
          <cell r="M135">
            <v>92731.92647228147</v>
          </cell>
          <cell r="N135">
            <v>78281.734407270997</v>
          </cell>
          <cell r="O135">
            <v>397450.32467712229</v>
          </cell>
        </row>
        <row r="136">
          <cell r="F136">
            <v>144267.91880246627</v>
          </cell>
          <cell r="G136">
            <v>35662.626856360985</v>
          </cell>
          <cell r="H136">
            <v>60737.667593360537</v>
          </cell>
          <cell r="I136">
            <v>54805.272098259091</v>
          </cell>
          <cell r="J136">
            <v>295473.48535044689</v>
          </cell>
          <cell r="K136">
            <v>138834.24411891081</v>
          </cell>
          <cell r="L136">
            <v>35229.173523430502</v>
          </cell>
          <cell r="M136">
            <v>56347.526031749243</v>
          </cell>
          <cell r="N136">
            <v>49290.443953183923</v>
          </cell>
          <cell r="O136">
            <v>279701.3876272745</v>
          </cell>
        </row>
        <row r="137">
          <cell r="F137">
            <v>513954.46073378605</v>
          </cell>
          <cell r="G137">
            <v>127048.10817578605</v>
          </cell>
          <cell r="H137">
            <v>278077.91597116843</v>
          </cell>
          <cell r="I137">
            <v>240875.6916466245</v>
          </cell>
          <cell r="J137">
            <v>1159956.1765273651</v>
          </cell>
          <cell r="K137">
            <v>462232.30646081129</v>
          </cell>
          <cell r="L137">
            <v>114837.95525170202</v>
          </cell>
          <cell r="M137">
            <v>250095.56354156739</v>
          </cell>
          <cell r="N137">
            <v>216630.99520977773</v>
          </cell>
          <cell r="O137">
            <v>1043796.8204638584</v>
          </cell>
        </row>
        <row r="138">
          <cell r="F138">
            <v>308259.96712870692</v>
          </cell>
          <cell r="G138">
            <v>76201.003478240091</v>
          </cell>
          <cell r="H138">
            <v>141418.80830663134</v>
          </cell>
          <cell r="I138">
            <v>120434.58458512615</v>
          </cell>
          <cell r="J138">
            <v>646314.36349870451</v>
          </cell>
          <cell r="K138">
            <v>312527.30277850048</v>
          </cell>
          <cell r="L138">
            <v>79303.767238891189</v>
          </cell>
          <cell r="M138">
            <v>146606.10438949137</v>
          </cell>
          <cell r="N138">
            <v>120099.45834966536</v>
          </cell>
          <cell r="O138">
            <v>658536.63275654847</v>
          </cell>
        </row>
        <row r="139">
          <cell r="F139">
            <v>273320.08054373483</v>
          </cell>
          <cell r="G139">
            <v>67563.961036465145</v>
          </cell>
          <cell r="H139">
            <v>166310.28388978564</v>
          </cell>
          <cell r="I139">
            <v>175026.85988618174</v>
          </cell>
          <cell r="J139">
            <v>682221.18535616738</v>
          </cell>
          <cell r="K139">
            <v>245963.03764540161</v>
          </cell>
          <cell r="L139">
            <v>61460.419610140663</v>
          </cell>
          <cell r="M139">
            <v>149679.25550080708</v>
          </cell>
          <cell r="N139">
            <v>157524.17389756357</v>
          </cell>
          <cell r="O139">
            <v>614626.88665391295</v>
          </cell>
        </row>
        <row r="140">
          <cell r="F140">
            <v>476760.38791752525</v>
          </cell>
          <cell r="G140">
            <v>117853.83718938043</v>
          </cell>
          <cell r="H140">
            <v>256597.35077933234</v>
          </cell>
          <cell r="I140">
            <v>223813.68998900903</v>
          </cell>
          <cell r="J140">
            <v>1075025.2658752471</v>
          </cell>
          <cell r="K140">
            <v>518074.10575974506</v>
          </cell>
          <cell r="L140">
            <v>131461.24492293116</v>
          </cell>
          <cell r="M140">
            <v>296810.03710858634</v>
          </cell>
          <cell r="N140">
            <v>261803.40389205213</v>
          </cell>
          <cell r="O140">
            <v>1208148.7916833146</v>
          </cell>
        </row>
        <row r="141">
          <cell r="F141">
            <v>129052.16174126866</v>
          </cell>
          <cell r="G141">
            <v>31901.334180104172</v>
          </cell>
          <cell r="H141">
            <v>74688.897943435557</v>
          </cell>
          <cell r="I141">
            <v>66502.558210961754</v>
          </cell>
          <cell r="J141">
            <v>302144.95207577012</v>
          </cell>
          <cell r="K141">
            <v>121404.83684857134</v>
          </cell>
          <cell r="L141">
            <v>30806.463427415409</v>
          </cell>
          <cell r="M141">
            <v>67213.759984107543</v>
          </cell>
          <cell r="N141">
            <v>59845.103696406237</v>
          </cell>
          <cell r="O141">
            <v>279270.16395650053</v>
          </cell>
        </row>
        <row r="142">
          <cell r="F142">
            <v>1256145.2773855356</v>
          </cell>
          <cell r="G142">
            <v>310515.60649542458</v>
          </cell>
          <cell r="H142">
            <v>769340.40408907004</v>
          </cell>
          <cell r="I142">
            <v>705419.1952015229</v>
          </cell>
          <cell r="J142">
            <v>3041420.4831715534</v>
          </cell>
          <cell r="K142">
            <v>1130415.6926012377</v>
          </cell>
          <cell r="L142">
            <v>279437.16663000034</v>
          </cell>
          <cell r="M142">
            <v>692342.00383678172</v>
          </cell>
          <cell r="N142">
            <v>634800.91626478289</v>
          </cell>
          <cell r="O142">
            <v>2736995.7793328026</v>
          </cell>
        </row>
        <row r="143">
          <cell r="F143">
            <v>801926.75178089633</v>
          </cell>
          <cell r="G143">
            <v>146696.68172734909</v>
          </cell>
          <cell r="H143">
            <v>381113.49338739162</v>
          </cell>
          <cell r="I143">
            <v>325504.8392576825</v>
          </cell>
          <cell r="J143">
            <v>1655241.7661533195</v>
          </cell>
          <cell r="K143">
            <v>918950.47297755245</v>
          </cell>
          <cell r="L143">
            <v>233183.57713127806</v>
          </cell>
          <cell r="M143">
            <v>462386.00195733213</v>
          </cell>
          <cell r="N143">
            <v>399856.5442370614</v>
          </cell>
          <cell r="O143">
            <v>2014376.5963032241</v>
          </cell>
        </row>
        <row r="144">
          <cell r="F144">
            <v>290790.02383622102</v>
          </cell>
          <cell r="G144">
            <v>71882.482257352633</v>
          </cell>
          <cell r="H144">
            <v>154192.67703350674</v>
          </cell>
          <cell r="I144">
            <v>132398.29279718889</v>
          </cell>
          <cell r="J144">
            <v>649263.4759242693</v>
          </cell>
          <cell r="K144">
            <v>261474.11373428052</v>
          </cell>
          <cell r="L144">
            <v>64636.032538494001</v>
          </cell>
          <cell r="M144">
            <v>138649.01120331758</v>
          </cell>
          <cell r="N144">
            <v>119048.39527104907</v>
          </cell>
          <cell r="O144">
            <v>583807.55274714122</v>
          </cell>
        </row>
        <row r="145">
          <cell r="F145">
            <v>568054.93028471083</v>
          </cell>
          <cell r="G145">
            <v>140421.5932469214</v>
          </cell>
          <cell r="H145">
            <v>257721.4385306153</v>
          </cell>
          <cell r="I145">
            <v>249978.01506814448</v>
          </cell>
          <cell r="J145">
            <v>1216175.9771303921</v>
          </cell>
          <cell r="K145">
            <v>578776.52418403106</v>
          </cell>
          <cell r="L145">
            <v>146864.47663663889</v>
          </cell>
          <cell r="M145">
            <v>269880.98967570154</v>
          </cell>
          <cell r="N145">
            <v>225586.41792429695</v>
          </cell>
          <cell r="O145">
            <v>1221108.4084206684</v>
          </cell>
        </row>
        <row r="146">
          <cell r="F146">
            <v>157229.48963237525</v>
          </cell>
          <cell r="G146">
            <v>38866.690987987175</v>
          </cell>
          <cell r="H146">
            <v>80602.61194775936</v>
          </cell>
          <cell r="I146">
            <v>68160.977165051154</v>
          </cell>
          <cell r="J146">
            <v>344859.76973317296</v>
          </cell>
          <cell r="K146">
            <v>149652.49690739741</v>
          </cell>
          <cell r="L146">
            <v>37974.303927853653</v>
          </cell>
          <cell r="M146">
            <v>72535.607871089407</v>
          </cell>
          <cell r="N146">
            <v>61337.5012364336</v>
          </cell>
          <cell r="O146">
            <v>321499.9099427741</v>
          </cell>
        </row>
        <row r="147">
          <cell r="F147">
            <v>576508.12865204294</v>
          </cell>
          <cell r="G147">
            <v>142511.20028928629</v>
          </cell>
          <cell r="H147">
            <v>284322.15912063775</v>
          </cell>
          <cell r="I147">
            <v>236038.62423400197</v>
          </cell>
          <cell r="J147">
            <v>1239380.1122959689</v>
          </cell>
          <cell r="K147">
            <v>567357.25735173945</v>
          </cell>
          <cell r="L147">
            <v>143966.83898752558</v>
          </cell>
          <cell r="M147">
            <v>271141.51373288553</v>
          </cell>
          <cell r="N147">
            <v>220906.41318235852</v>
          </cell>
          <cell r="O147">
            <v>1203372.0232545091</v>
          </cell>
        </row>
        <row r="148">
          <cell r="F148">
            <v>712886.39564499923</v>
          </cell>
          <cell r="G148">
            <v>0</v>
          </cell>
          <cell r="H148">
            <v>0</v>
          </cell>
          <cell r="I148">
            <v>0</v>
          </cell>
          <cell r="J148">
            <v>712886.39564499923</v>
          </cell>
          <cell r="K148">
            <v>799949.69230420061</v>
          </cell>
          <cell r="L148">
            <v>0</v>
          </cell>
          <cell r="M148">
            <v>0</v>
          </cell>
          <cell r="N148">
            <v>0</v>
          </cell>
          <cell r="O148">
            <v>799949.69230420061</v>
          </cell>
        </row>
        <row r="149">
          <cell r="F149">
            <v>962537.52076020464</v>
          </cell>
          <cell r="G149">
            <v>0</v>
          </cell>
          <cell r="H149">
            <v>472184.49306492653</v>
          </cell>
          <cell r="I149">
            <v>403287.57753753691</v>
          </cell>
          <cell r="J149">
            <v>1838009.591362668</v>
          </cell>
          <cell r="K149">
            <v>1060188.7732716827</v>
          </cell>
          <cell r="L149">
            <v>0</v>
          </cell>
          <cell r="M149">
            <v>546056.98023759876</v>
          </cell>
          <cell r="N149">
            <v>472212.51540932234</v>
          </cell>
          <cell r="O149">
            <v>2078458.2689186037</v>
          </cell>
        </row>
        <row r="152">
          <cell r="F152">
            <v>0</v>
          </cell>
          <cell r="G152">
            <v>0</v>
          </cell>
          <cell r="H152">
            <v>0</v>
          </cell>
          <cell r="I152">
            <v>0</v>
          </cell>
          <cell r="J152">
            <v>0</v>
          </cell>
          <cell r="K152">
            <v>0</v>
          </cell>
          <cell r="L152">
            <v>0</v>
          </cell>
          <cell r="M152">
            <v>0</v>
          </cell>
          <cell r="N152">
            <v>0</v>
          </cell>
          <cell r="O152">
            <v>0</v>
          </cell>
        </row>
        <row r="153">
          <cell r="F153">
            <v>854900.12821617688</v>
          </cell>
          <cell r="G153">
            <v>211328.92555117043</v>
          </cell>
          <cell r="H153">
            <v>411150.94591261365</v>
          </cell>
          <cell r="I153">
            <v>351159.49679559941</v>
          </cell>
          <cell r="J153">
            <v>1828539.4964755601</v>
          </cell>
          <cell r="K153">
            <v>911738.3044518946</v>
          </cell>
          <cell r="L153">
            <v>231353.49019499595</v>
          </cell>
          <cell r="M153">
            <v>458113.44136429706</v>
          </cell>
          <cell r="N153">
            <v>396161.77124103101</v>
          </cell>
          <cell r="O153">
            <v>1997367.0072522187</v>
          </cell>
        </row>
      </sheetData>
      <sheetData sheetId="33"/>
      <sheetData sheetId="34">
        <row r="8">
          <cell r="G8">
            <v>0</v>
          </cell>
          <cell r="K8">
            <v>3082.5180958149263</v>
          </cell>
          <cell r="M8">
            <v>0.35024634653049952</v>
          </cell>
        </row>
        <row r="9">
          <cell r="G9">
            <v>0</v>
          </cell>
          <cell r="K9">
            <v>101</v>
          </cell>
          <cell r="M9">
            <v>0.26649076517150394</v>
          </cell>
        </row>
        <row r="10">
          <cell r="G10">
            <v>0</v>
          </cell>
          <cell r="K10">
            <v>181</v>
          </cell>
          <cell r="M10">
            <v>0.14296998420221169</v>
          </cell>
        </row>
        <row r="11">
          <cell r="G11">
            <v>29</v>
          </cell>
          <cell r="K11">
            <v>1598</v>
          </cell>
          <cell r="M11">
            <v>0.22349650349650349</v>
          </cell>
        </row>
        <row r="12">
          <cell r="G12">
            <v>0</v>
          </cell>
          <cell r="K12">
            <v>256</v>
          </cell>
          <cell r="M12">
            <v>6.8540829986613122E-2</v>
          </cell>
        </row>
        <row r="13">
          <cell r="G13">
            <v>0</v>
          </cell>
          <cell r="K13">
            <v>396</v>
          </cell>
          <cell r="M13">
            <v>0.27692307692307694</v>
          </cell>
        </row>
        <row r="14">
          <cell r="G14">
            <v>473</v>
          </cell>
          <cell r="K14">
            <v>1573</v>
          </cell>
          <cell r="M14">
            <v>0.14796350296303265</v>
          </cell>
        </row>
        <row r="15">
          <cell r="G15">
            <v>0</v>
          </cell>
          <cell r="K15">
            <v>1683</v>
          </cell>
          <cell r="M15">
            <v>0.18176908953450696</v>
          </cell>
        </row>
        <row r="16">
          <cell r="G16">
            <v>0</v>
          </cell>
          <cell r="K16">
            <v>67</v>
          </cell>
          <cell r="M16">
            <v>0.20807453416149069</v>
          </cell>
        </row>
        <row r="17">
          <cell r="G17">
            <v>0</v>
          </cell>
          <cell r="K17">
            <v>598</v>
          </cell>
          <cell r="M17">
            <v>0.25126050420168067</v>
          </cell>
        </row>
        <row r="18">
          <cell r="G18">
            <v>0</v>
          </cell>
          <cell r="K18">
            <v>614</v>
          </cell>
          <cell r="M18">
            <v>0.37691835481890729</v>
          </cell>
        </row>
        <row r="19">
          <cell r="G19">
            <v>106</v>
          </cell>
          <cell r="K19">
            <v>1947</v>
          </cell>
          <cell r="M19">
            <v>0.1432249521847874</v>
          </cell>
        </row>
        <row r="20">
          <cell r="G20">
            <v>0</v>
          </cell>
          <cell r="K20">
            <v>116</v>
          </cell>
          <cell r="M20">
            <v>0.20315236427320491</v>
          </cell>
        </row>
        <row r="21">
          <cell r="G21">
            <v>14</v>
          </cell>
          <cell r="K21">
            <v>1510</v>
          </cell>
          <cell r="M21">
            <v>0.14000927213722764</v>
          </cell>
        </row>
        <row r="22">
          <cell r="G22">
            <v>0</v>
          </cell>
          <cell r="K22">
            <v>923</v>
          </cell>
          <cell r="M22">
            <v>0.24276696475539189</v>
          </cell>
        </row>
        <row r="23">
          <cell r="G23">
            <v>0</v>
          </cell>
          <cell r="K23">
            <v>1611</v>
          </cell>
          <cell r="M23">
            <v>0.27425944841675176</v>
          </cell>
        </row>
        <row r="24">
          <cell r="G24">
            <v>0</v>
          </cell>
          <cell r="K24">
            <v>410</v>
          </cell>
          <cell r="M24">
            <v>0.18045774647887325</v>
          </cell>
        </row>
        <row r="25">
          <cell r="G25">
            <v>0</v>
          </cell>
          <cell r="K25">
            <v>1524</v>
          </cell>
          <cell r="M25">
            <v>0.26020146832849583</v>
          </cell>
        </row>
        <row r="26">
          <cell r="G26">
            <v>0</v>
          </cell>
          <cell r="K26">
            <v>732</v>
          </cell>
          <cell r="M26">
            <v>0.11101000909918107</v>
          </cell>
        </row>
        <row r="27">
          <cell r="G27">
            <v>0</v>
          </cell>
          <cell r="K27">
            <v>507</v>
          </cell>
          <cell r="M27">
            <v>0.17883597883597885</v>
          </cell>
        </row>
        <row r="28">
          <cell r="G28">
            <v>0</v>
          </cell>
          <cell r="K28">
            <v>1007</v>
          </cell>
          <cell r="M28">
            <v>0.22624129409121546</v>
          </cell>
        </row>
        <row r="29">
          <cell r="G29">
            <v>0</v>
          </cell>
          <cell r="K29">
            <v>306</v>
          </cell>
          <cell r="M29">
            <v>0.26042553191489359</v>
          </cell>
        </row>
        <row r="30">
          <cell r="G30">
            <v>19</v>
          </cell>
          <cell r="K30">
            <v>1150</v>
          </cell>
          <cell r="M30">
            <v>0.17533160542765666</v>
          </cell>
        </row>
        <row r="31">
          <cell r="G31">
            <v>0</v>
          </cell>
          <cell r="K31">
            <v>175</v>
          </cell>
          <cell r="M31">
            <v>0.23117569352708059</v>
          </cell>
        </row>
        <row r="32">
          <cell r="G32">
            <v>0</v>
          </cell>
          <cell r="K32">
            <v>1416</v>
          </cell>
          <cell r="M32">
            <v>0.30159744408945688</v>
          </cell>
        </row>
        <row r="33">
          <cell r="G33">
            <v>0</v>
          </cell>
          <cell r="K33">
            <v>927</v>
          </cell>
          <cell r="M33">
            <v>0.1724972087830294</v>
          </cell>
        </row>
        <row r="34">
          <cell r="G34">
            <v>0</v>
          </cell>
          <cell r="K34">
            <v>731</v>
          </cell>
          <cell r="M34">
            <v>7.34599537734901E-2</v>
          </cell>
        </row>
        <row r="35">
          <cell r="G35">
            <v>0</v>
          </cell>
          <cell r="K35">
            <v>353</v>
          </cell>
          <cell r="M35">
            <v>0.19589345172031078</v>
          </cell>
        </row>
        <row r="36">
          <cell r="G36">
            <v>14</v>
          </cell>
          <cell r="K36">
            <v>1648</v>
          </cell>
          <cell r="M36">
            <v>0.2128923911639323</v>
          </cell>
        </row>
        <row r="37">
          <cell r="G37">
            <v>142</v>
          </cell>
          <cell r="K37">
            <v>16854</v>
          </cell>
          <cell r="M37">
            <v>0.17768734449458104</v>
          </cell>
        </row>
        <row r="38">
          <cell r="G38">
            <v>0</v>
          </cell>
          <cell r="K38">
            <v>204</v>
          </cell>
          <cell r="M38">
            <v>0.26221079691516708</v>
          </cell>
        </row>
        <row r="39">
          <cell r="G39">
            <v>0</v>
          </cell>
          <cell r="K39">
            <v>387</v>
          </cell>
          <cell r="M39">
            <v>0.21345835631549917</v>
          </cell>
        </row>
        <row r="40">
          <cell r="G40">
            <v>15</v>
          </cell>
          <cell r="K40">
            <v>768</v>
          </cell>
          <cell r="M40">
            <v>0.23551057957681693</v>
          </cell>
        </row>
        <row r="41">
          <cell r="G41">
            <v>0</v>
          </cell>
          <cell r="K41">
            <v>1238</v>
          </cell>
          <cell r="M41">
            <v>0.13574561403508772</v>
          </cell>
        </row>
        <row r="42">
          <cell r="G42">
            <v>0</v>
          </cell>
          <cell r="K42">
            <v>599</v>
          </cell>
          <cell r="M42">
            <v>0.16648137854363534</v>
          </cell>
        </row>
        <row r="43">
          <cell r="G43">
            <v>38</v>
          </cell>
          <cell r="K43">
            <v>829</v>
          </cell>
          <cell r="M43">
            <v>0.28274215552523874</v>
          </cell>
        </row>
        <row r="44">
          <cell r="G44">
            <v>25</v>
          </cell>
          <cell r="K44">
            <v>560</v>
          </cell>
          <cell r="M44">
            <v>0.30253916801728797</v>
          </cell>
        </row>
        <row r="45">
          <cell r="G45">
            <v>0</v>
          </cell>
          <cell r="K45">
            <v>91</v>
          </cell>
          <cell r="M45">
            <v>0.25706214689265539</v>
          </cell>
        </row>
        <row r="46">
          <cell r="G46">
            <v>0</v>
          </cell>
          <cell r="K46">
            <v>802</v>
          </cell>
          <cell r="M46">
            <v>0.14347048300536672</v>
          </cell>
        </row>
        <row r="47">
          <cell r="G47">
            <v>0</v>
          </cell>
          <cell r="K47">
            <v>292</v>
          </cell>
          <cell r="M47">
            <v>0.28377065111758987</v>
          </cell>
        </row>
        <row r="48">
          <cell r="G48">
            <v>0</v>
          </cell>
          <cell r="K48">
            <v>618</v>
          </cell>
          <cell r="M48">
            <v>0.27837837837837837</v>
          </cell>
        </row>
        <row r="49">
          <cell r="G49">
            <v>0</v>
          </cell>
          <cell r="K49">
            <v>1053</v>
          </cell>
          <cell r="M49">
            <v>0.17596925133689839</v>
          </cell>
        </row>
        <row r="50">
          <cell r="G50">
            <v>0</v>
          </cell>
          <cell r="K50">
            <v>395</v>
          </cell>
          <cell r="M50">
            <v>7.6505907418167735E-2</v>
          </cell>
        </row>
        <row r="51">
          <cell r="G51">
            <v>0</v>
          </cell>
          <cell r="K51">
            <v>277</v>
          </cell>
          <cell r="M51">
            <v>3.9413773477518496E-2</v>
          </cell>
        </row>
        <row r="52">
          <cell r="G52">
            <v>0</v>
          </cell>
          <cell r="K52">
            <v>361</v>
          </cell>
          <cell r="M52">
            <v>0.10509461426491994</v>
          </cell>
        </row>
        <row r="53">
          <cell r="G53">
            <v>0</v>
          </cell>
          <cell r="K53">
            <v>815</v>
          </cell>
          <cell r="M53">
            <v>0.18285842494951762</v>
          </cell>
        </row>
        <row r="54">
          <cell r="G54">
            <v>29</v>
          </cell>
          <cell r="K54">
            <v>813</v>
          </cell>
          <cell r="M54">
            <v>0.22959615927704038</v>
          </cell>
        </row>
        <row r="55">
          <cell r="G55">
            <v>26</v>
          </cell>
          <cell r="K55">
            <v>1750</v>
          </cell>
          <cell r="M55">
            <v>0.22656654583117555</v>
          </cell>
        </row>
        <row r="56">
          <cell r="G56">
            <v>72</v>
          </cell>
          <cell r="K56">
            <v>610</v>
          </cell>
          <cell r="M56">
            <v>0.27879341864716634</v>
          </cell>
        </row>
        <row r="57">
          <cell r="G57">
            <v>0</v>
          </cell>
          <cell r="K57">
            <v>519</v>
          </cell>
          <cell r="M57">
            <v>0.24796942188246537</v>
          </cell>
        </row>
        <row r="58">
          <cell r="G58">
            <v>0</v>
          </cell>
          <cell r="K58">
            <v>2137</v>
          </cell>
          <cell r="M58">
            <v>0.19418446160835984</v>
          </cell>
        </row>
        <row r="59">
          <cell r="G59">
            <v>95</v>
          </cell>
          <cell r="K59">
            <v>9969</v>
          </cell>
          <cell r="M59">
            <v>0.1823920083429387</v>
          </cell>
        </row>
        <row r="60">
          <cell r="G60">
            <v>0</v>
          </cell>
          <cell r="K60">
            <v>345</v>
          </cell>
          <cell r="M60">
            <v>0.33790401567091088</v>
          </cell>
        </row>
        <row r="61">
          <cell r="G61">
            <v>0</v>
          </cell>
          <cell r="K61">
            <v>863</v>
          </cell>
          <cell r="M61">
            <v>0.24558907228229937</v>
          </cell>
        </row>
        <row r="62">
          <cell r="G62">
            <v>0</v>
          </cell>
          <cell r="K62">
            <v>972</v>
          </cell>
          <cell r="M62">
            <v>0.24651280750697438</v>
          </cell>
        </row>
        <row r="63">
          <cell r="G63">
            <v>0</v>
          </cell>
          <cell r="K63">
            <v>1876</v>
          </cell>
          <cell r="M63">
            <v>0.24870741084449158</v>
          </cell>
        </row>
        <row r="64">
          <cell r="G64">
            <v>0</v>
          </cell>
          <cell r="K64">
            <v>748</v>
          </cell>
          <cell r="M64">
            <v>0.25748709122203101</v>
          </cell>
        </row>
        <row r="65">
          <cell r="G65">
            <v>0</v>
          </cell>
          <cell r="K65">
            <v>720</v>
          </cell>
          <cell r="M65">
            <v>0.18485237483953787</v>
          </cell>
        </row>
        <row r="66">
          <cell r="G66">
            <v>0</v>
          </cell>
          <cell r="K66">
            <v>920</v>
          </cell>
          <cell r="M66">
            <v>0.24871586915382535</v>
          </cell>
        </row>
        <row r="67">
          <cell r="G67">
            <v>0</v>
          </cell>
          <cell r="K67">
            <v>801</v>
          </cell>
          <cell r="M67">
            <v>0.20902922755741127</v>
          </cell>
        </row>
        <row r="68">
          <cell r="G68">
            <v>0</v>
          </cell>
          <cell r="K68">
            <v>153</v>
          </cell>
          <cell r="M68">
            <v>0.24757281553398058</v>
          </cell>
        </row>
        <row r="69">
          <cell r="G69">
            <v>0</v>
          </cell>
          <cell r="K69">
            <v>295</v>
          </cell>
          <cell r="M69">
            <v>0.22605363984674329</v>
          </cell>
        </row>
        <row r="70">
          <cell r="G70">
            <v>0</v>
          </cell>
          <cell r="K70">
            <v>372</v>
          </cell>
          <cell r="M70">
            <v>0.28593389700230593</v>
          </cell>
        </row>
        <row r="71">
          <cell r="G71">
            <v>0</v>
          </cell>
          <cell r="K71">
            <v>558</v>
          </cell>
          <cell r="M71">
            <v>0.19801277501774309</v>
          </cell>
        </row>
        <row r="72">
          <cell r="G72">
            <v>0</v>
          </cell>
          <cell r="K72">
            <v>281</v>
          </cell>
          <cell r="M72">
            <v>0.23976109215017063</v>
          </cell>
        </row>
        <row r="73">
          <cell r="G73">
            <v>0</v>
          </cell>
          <cell r="K73">
            <v>354</v>
          </cell>
          <cell r="M73">
            <v>0.22809278350515463</v>
          </cell>
        </row>
        <row r="74">
          <cell r="G74">
            <v>0</v>
          </cell>
          <cell r="K74">
            <v>1440</v>
          </cell>
          <cell r="M74">
            <v>0.18523282737329561</v>
          </cell>
        </row>
        <row r="75">
          <cell r="G75">
            <v>0</v>
          </cell>
          <cell r="K75">
            <v>1676</v>
          </cell>
          <cell r="M75">
            <v>0.20612470790800638</v>
          </cell>
        </row>
        <row r="76">
          <cell r="G76">
            <v>84</v>
          </cell>
          <cell r="K76">
            <v>765</v>
          </cell>
          <cell r="M76">
            <v>0.34243509400179051</v>
          </cell>
        </row>
        <row r="77">
          <cell r="G77">
            <v>17</v>
          </cell>
          <cell r="K77">
            <v>1787</v>
          </cell>
          <cell r="M77">
            <v>0.23562763713080168</v>
          </cell>
        </row>
        <row r="78">
          <cell r="G78">
            <v>88</v>
          </cell>
          <cell r="K78">
            <v>9729</v>
          </cell>
          <cell r="M78">
            <v>0.13609467455621302</v>
          </cell>
        </row>
        <row r="79">
          <cell r="G79">
            <v>0</v>
          </cell>
          <cell r="K79">
            <v>257</v>
          </cell>
          <cell r="M79">
            <v>0.35843793584379358</v>
          </cell>
        </row>
        <row r="80">
          <cell r="G80">
            <v>0</v>
          </cell>
          <cell r="K80">
            <v>213</v>
          </cell>
          <cell r="M80">
            <v>0.11826762909494726</v>
          </cell>
        </row>
        <row r="81">
          <cell r="G81">
            <v>0</v>
          </cell>
          <cell r="K81">
            <v>988</v>
          </cell>
          <cell r="M81">
            <v>0.23613766730401531</v>
          </cell>
        </row>
        <row r="82">
          <cell r="G82">
            <v>0</v>
          </cell>
          <cell r="K82">
            <v>1624</v>
          </cell>
          <cell r="M82">
            <v>0.20236760124610592</v>
          </cell>
        </row>
        <row r="83">
          <cell r="G83">
            <v>0</v>
          </cell>
          <cell r="K83">
            <v>643</v>
          </cell>
          <cell r="M83">
            <v>0.14815668202764978</v>
          </cell>
        </row>
        <row r="84">
          <cell r="G84">
            <v>0</v>
          </cell>
          <cell r="K84">
            <v>276</v>
          </cell>
          <cell r="M84">
            <v>0.16616496086694763</v>
          </cell>
        </row>
        <row r="85">
          <cell r="G85">
            <v>0</v>
          </cell>
          <cell r="K85">
            <v>442</v>
          </cell>
          <cell r="M85">
            <v>0.2217762167586553</v>
          </cell>
        </row>
        <row r="86">
          <cell r="G86">
            <v>0</v>
          </cell>
          <cell r="K86">
            <v>202</v>
          </cell>
          <cell r="M86">
            <v>0.24634146341463414</v>
          </cell>
        </row>
        <row r="87">
          <cell r="G87">
            <v>0</v>
          </cell>
          <cell r="K87">
            <v>704</v>
          </cell>
          <cell r="M87">
            <v>0.15058823529411763</v>
          </cell>
        </row>
        <row r="88">
          <cell r="G88">
            <v>0</v>
          </cell>
          <cell r="K88">
            <v>731</v>
          </cell>
          <cell r="M88">
            <v>0.12112676056338029</v>
          </cell>
        </row>
        <row r="89">
          <cell r="G89">
            <v>0</v>
          </cell>
          <cell r="K89">
            <v>859</v>
          </cell>
          <cell r="M89">
            <v>0.19948908499767765</v>
          </cell>
        </row>
        <row r="90">
          <cell r="G90">
            <v>50</v>
          </cell>
          <cell r="K90">
            <v>4453</v>
          </cell>
          <cell r="M90">
            <v>0.28337787959781086</v>
          </cell>
        </row>
        <row r="91">
          <cell r="G91">
            <v>0</v>
          </cell>
          <cell r="K91">
            <v>272</v>
          </cell>
          <cell r="M91">
            <v>0.21183800623052959</v>
          </cell>
        </row>
        <row r="92">
          <cell r="G92">
            <v>0</v>
          </cell>
          <cell r="K92">
            <v>887</v>
          </cell>
          <cell r="M92">
            <v>0.20802063789868669</v>
          </cell>
        </row>
        <row r="93">
          <cell r="G93">
            <v>0</v>
          </cell>
          <cell r="K93">
            <v>1114</v>
          </cell>
          <cell r="M93">
            <v>0.1914418284928682</v>
          </cell>
        </row>
        <row r="94">
          <cell r="G94">
            <v>0</v>
          </cell>
          <cell r="K94">
            <v>568</v>
          </cell>
          <cell r="M94">
            <v>0.11249752426223014</v>
          </cell>
        </row>
        <row r="95">
          <cell r="G95">
            <v>26</v>
          </cell>
          <cell r="K95">
            <v>1844</v>
          </cell>
          <cell r="M95">
            <v>0.11583642188579685</v>
          </cell>
        </row>
        <row r="96">
          <cell r="G96">
            <v>0</v>
          </cell>
          <cell r="K96">
            <v>227</v>
          </cell>
          <cell r="M96">
            <v>0.20692798541476753</v>
          </cell>
        </row>
        <row r="97">
          <cell r="G97">
            <v>0</v>
          </cell>
          <cell r="K97">
            <v>1161</v>
          </cell>
          <cell r="M97">
            <v>0.17553674024795887</v>
          </cell>
        </row>
        <row r="98">
          <cell r="G98">
            <v>0</v>
          </cell>
          <cell r="K98">
            <v>868</v>
          </cell>
          <cell r="M98">
            <v>0.20711047482701025</v>
          </cell>
        </row>
        <row r="99">
          <cell r="G99">
            <v>0</v>
          </cell>
          <cell r="K99">
            <v>417</v>
          </cell>
          <cell r="M99">
            <v>0.22786885245901639</v>
          </cell>
        </row>
        <row r="100">
          <cell r="G100">
            <v>0</v>
          </cell>
          <cell r="K100">
            <v>360</v>
          </cell>
          <cell r="M100">
            <v>0.17804154302670624</v>
          </cell>
        </row>
        <row r="101">
          <cell r="G101">
            <v>0</v>
          </cell>
          <cell r="K101">
            <v>598</v>
          </cell>
          <cell r="M101">
            <v>0.2072790294627383</v>
          </cell>
        </row>
        <row r="102">
          <cell r="G102">
            <v>0</v>
          </cell>
          <cell r="K102">
            <v>1383</v>
          </cell>
          <cell r="M102">
            <v>0.23444651635870487</v>
          </cell>
        </row>
        <row r="103">
          <cell r="G103">
            <v>102</v>
          </cell>
          <cell r="K103">
            <v>6033</v>
          </cell>
          <cell r="M103">
            <v>0.15559395471192036</v>
          </cell>
        </row>
        <row r="104">
          <cell r="G104">
            <v>0</v>
          </cell>
          <cell r="K104">
            <v>128</v>
          </cell>
          <cell r="M104">
            <v>0.13445378151260504</v>
          </cell>
        </row>
        <row r="105">
          <cell r="G105">
            <v>0</v>
          </cell>
          <cell r="K105">
            <v>764</v>
          </cell>
          <cell r="M105">
            <v>0.25802093887200273</v>
          </cell>
        </row>
        <row r="106">
          <cell r="G106">
            <v>0</v>
          </cell>
          <cell r="K106">
            <v>1705</v>
          </cell>
          <cell r="M106">
            <v>0.14167012879102617</v>
          </cell>
        </row>
        <row r="107">
          <cell r="G107">
            <v>0</v>
          </cell>
          <cell r="K107">
            <v>363</v>
          </cell>
          <cell r="M107">
            <v>0.48271276595744683</v>
          </cell>
        </row>
        <row r="108">
          <cell r="G108">
            <v>0</v>
          </cell>
          <cell r="K108">
            <v>940</v>
          </cell>
          <cell r="M108">
            <v>0.19864750633981404</v>
          </cell>
        </row>
        <row r="109">
          <cell r="G109">
            <v>0</v>
          </cell>
          <cell r="K109">
            <v>574</v>
          </cell>
          <cell r="M109">
            <v>0.18061674008810572</v>
          </cell>
        </row>
        <row r="110">
          <cell r="G110">
            <v>0</v>
          </cell>
          <cell r="K110">
            <v>222</v>
          </cell>
          <cell r="M110">
            <v>0.43444227005870839</v>
          </cell>
        </row>
        <row r="111">
          <cell r="G111">
            <v>0</v>
          </cell>
          <cell r="K111">
            <v>723</v>
          </cell>
          <cell r="M111">
            <v>0.20246429571548585</v>
          </cell>
        </row>
        <row r="112">
          <cell r="G112">
            <v>0</v>
          </cell>
          <cell r="K112">
            <v>435</v>
          </cell>
          <cell r="M112">
            <v>0.35773026315789475</v>
          </cell>
        </row>
        <row r="113">
          <cell r="G113">
            <v>0</v>
          </cell>
          <cell r="K113">
            <v>316</v>
          </cell>
          <cell r="M113">
            <v>0.24784313725490195</v>
          </cell>
        </row>
        <row r="114">
          <cell r="G114">
            <v>0</v>
          </cell>
          <cell r="K114">
            <v>139</v>
          </cell>
          <cell r="M114">
            <v>0.2102874432677761</v>
          </cell>
        </row>
        <row r="115">
          <cell r="G115">
            <v>0</v>
          </cell>
          <cell r="K115">
            <v>494</v>
          </cell>
          <cell r="M115">
            <v>0.20747585048299033</v>
          </cell>
        </row>
        <row r="116">
          <cell r="G116">
            <v>12</v>
          </cell>
          <cell r="K116">
            <v>2152</v>
          </cell>
          <cell r="M116">
            <v>0.17709019091507572</v>
          </cell>
        </row>
        <row r="117">
          <cell r="G117">
            <v>0</v>
          </cell>
          <cell r="K117">
            <v>922</v>
          </cell>
          <cell r="M117">
            <v>0.19776919776919777</v>
          </cell>
        </row>
        <row r="118">
          <cell r="G118">
            <v>0</v>
          </cell>
          <cell r="K118">
            <v>43</v>
          </cell>
          <cell r="M118">
            <v>0.26708074534161491</v>
          </cell>
        </row>
        <row r="119">
          <cell r="G119">
            <v>61</v>
          </cell>
          <cell r="K119">
            <v>1489</v>
          </cell>
          <cell r="M119">
            <v>0.21241084165477889</v>
          </cell>
        </row>
        <row r="120">
          <cell r="G120">
            <v>0</v>
          </cell>
          <cell r="K120">
            <v>1586</v>
          </cell>
          <cell r="M120">
            <v>0.12726689134970309</v>
          </cell>
        </row>
        <row r="121">
          <cell r="G121">
            <v>0</v>
          </cell>
          <cell r="K121">
            <v>142</v>
          </cell>
          <cell r="M121">
            <v>0.33333333333333331</v>
          </cell>
        </row>
        <row r="122">
          <cell r="G122">
            <v>0</v>
          </cell>
          <cell r="K122">
            <v>4930</v>
          </cell>
          <cell r="M122">
            <v>0.10304322381071816</v>
          </cell>
        </row>
        <row r="123">
          <cell r="G123">
            <v>0</v>
          </cell>
          <cell r="K123">
            <v>1106</v>
          </cell>
          <cell r="M123">
            <v>0.32123148417078129</v>
          </cell>
        </row>
        <row r="124">
          <cell r="G124">
            <v>0</v>
          </cell>
          <cell r="K124">
            <v>635</v>
          </cell>
          <cell r="M124">
            <v>0.27668845315904139</v>
          </cell>
        </row>
        <row r="125">
          <cell r="G125">
            <v>36</v>
          </cell>
          <cell r="K125">
            <v>2558</v>
          </cell>
          <cell r="M125">
            <v>0.17381259767615684</v>
          </cell>
        </row>
        <row r="126">
          <cell r="G126">
            <v>284</v>
          </cell>
          <cell r="K126">
            <v>34849.481904185071</v>
          </cell>
          <cell r="M126">
            <v>0.28365428584137159</v>
          </cell>
        </row>
        <row r="127">
          <cell r="G127">
            <v>0</v>
          </cell>
          <cell r="K127">
            <v>679</v>
          </cell>
          <cell r="M127">
            <v>0.20657134164891999</v>
          </cell>
        </row>
        <row r="128">
          <cell r="G128">
            <v>0</v>
          </cell>
          <cell r="K128">
            <v>81</v>
          </cell>
          <cell r="M128">
            <v>0.19424460431654678</v>
          </cell>
        </row>
        <row r="129">
          <cell r="G129">
            <v>0</v>
          </cell>
          <cell r="K129">
            <v>459</v>
          </cell>
          <cell r="M129">
            <v>0.25585284280936454</v>
          </cell>
        </row>
        <row r="130">
          <cell r="G130">
            <v>0</v>
          </cell>
          <cell r="K130">
            <v>378</v>
          </cell>
          <cell r="M130">
            <v>0.18034351145038169</v>
          </cell>
        </row>
        <row r="131">
          <cell r="G131">
            <v>5</v>
          </cell>
          <cell r="K131">
            <v>2201</v>
          </cell>
          <cell r="M131">
            <v>0.18858709622140349</v>
          </cell>
        </row>
        <row r="132">
          <cell r="G132">
            <v>26</v>
          </cell>
          <cell r="K132">
            <v>3563</v>
          </cell>
          <cell r="M132">
            <v>0.10737425790314317</v>
          </cell>
        </row>
        <row r="133">
          <cell r="G133">
            <v>0</v>
          </cell>
          <cell r="K133">
            <v>395</v>
          </cell>
          <cell r="M133">
            <v>0.28685548293391433</v>
          </cell>
        </row>
        <row r="134">
          <cell r="G134">
            <v>0</v>
          </cell>
          <cell r="K134">
            <v>1730</v>
          </cell>
          <cell r="M134">
            <v>0.15340959475037688</v>
          </cell>
        </row>
        <row r="135">
          <cell r="G135">
            <v>0</v>
          </cell>
          <cell r="K135">
            <v>293</v>
          </cell>
          <cell r="M135">
            <v>0.20206896551724138</v>
          </cell>
        </row>
        <row r="136">
          <cell r="G136">
            <v>0</v>
          </cell>
          <cell r="K136">
            <v>232</v>
          </cell>
          <cell r="M136">
            <v>0.16246498599439776</v>
          </cell>
        </row>
        <row r="137">
          <cell r="G137">
            <v>0</v>
          </cell>
          <cell r="K137">
            <v>756</v>
          </cell>
          <cell r="M137">
            <v>0.21730382293762576</v>
          </cell>
        </row>
        <row r="138">
          <cell r="G138">
            <v>0</v>
          </cell>
          <cell r="K138">
            <v>505</v>
          </cell>
          <cell r="M138">
            <v>0.20183852917665868</v>
          </cell>
        </row>
        <row r="139">
          <cell r="G139">
            <v>0</v>
          </cell>
          <cell r="K139">
            <v>404</v>
          </cell>
          <cell r="M139">
            <v>0.25392834695160277</v>
          </cell>
        </row>
        <row r="140">
          <cell r="G140">
            <v>0</v>
          </cell>
          <cell r="K140">
            <v>851</v>
          </cell>
          <cell r="M140">
            <v>0.26593749999999999</v>
          </cell>
        </row>
        <row r="141">
          <cell r="G141">
            <v>0</v>
          </cell>
          <cell r="K141">
            <v>198</v>
          </cell>
          <cell r="M141">
            <v>0.24087591240875914</v>
          </cell>
        </row>
        <row r="142">
          <cell r="G142">
            <v>0</v>
          </cell>
          <cell r="K142">
            <v>1611</v>
          </cell>
          <cell r="M142">
            <v>0.22474888392857142</v>
          </cell>
        </row>
        <row r="143">
          <cell r="G143">
            <v>0</v>
          </cell>
          <cell r="K143">
            <v>1536</v>
          </cell>
          <cell r="M143">
            <v>0.15426333232901476</v>
          </cell>
        </row>
        <row r="144">
          <cell r="G144">
            <v>0</v>
          </cell>
          <cell r="K144">
            <v>416</v>
          </cell>
          <cell r="M144">
            <v>0.20852130325814536</v>
          </cell>
        </row>
        <row r="145">
          <cell r="G145">
            <v>0</v>
          </cell>
          <cell r="K145">
            <v>960</v>
          </cell>
          <cell r="M145">
            <v>0.20460358056265984</v>
          </cell>
        </row>
        <row r="146">
          <cell r="G146">
            <v>0</v>
          </cell>
          <cell r="K146">
            <v>247</v>
          </cell>
          <cell r="M146">
            <v>0.21742957746478872</v>
          </cell>
        </row>
        <row r="147">
          <cell r="G147">
            <v>0</v>
          </cell>
          <cell r="K147">
            <v>912</v>
          </cell>
          <cell r="M147">
            <v>0.20907840440165062</v>
          </cell>
        </row>
        <row r="148">
          <cell r="G148">
            <v>10</v>
          </cell>
          <cell r="K148">
            <v>1274</v>
          </cell>
          <cell r="M148">
            <v>2.8487735068536035E-2</v>
          </cell>
        </row>
        <row r="149">
          <cell r="G149">
            <v>34</v>
          </cell>
          <cell r="K149">
            <v>1752</v>
          </cell>
          <cell r="M149">
            <v>8.3787661406025823E-2</v>
          </cell>
        </row>
        <row r="152">
          <cell r="G152">
            <v>0</v>
          </cell>
          <cell r="K152">
            <v>0</v>
          </cell>
          <cell r="M152">
            <v>0</v>
          </cell>
        </row>
        <row r="153">
          <cell r="G153">
            <v>0</v>
          </cell>
          <cell r="K153">
            <v>1208</v>
          </cell>
          <cell r="M153">
            <v>1</v>
          </cell>
        </row>
      </sheetData>
      <sheetData sheetId="35">
        <row r="6">
          <cell r="C6">
            <v>3</v>
          </cell>
          <cell r="D6"/>
          <cell r="E6">
            <v>2</v>
          </cell>
          <cell r="F6"/>
        </row>
        <row r="7">
          <cell r="C7"/>
          <cell r="D7">
            <v>1</v>
          </cell>
          <cell r="E7"/>
          <cell r="F7"/>
        </row>
        <row r="8">
          <cell r="C8"/>
          <cell r="D8"/>
          <cell r="E8"/>
          <cell r="F8"/>
        </row>
        <row r="9">
          <cell r="C9"/>
          <cell r="D9"/>
          <cell r="E9">
            <v>2</v>
          </cell>
          <cell r="F9"/>
        </row>
        <row r="10">
          <cell r="C10"/>
          <cell r="D10"/>
          <cell r="E10"/>
          <cell r="F10"/>
        </row>
        <row r="11">
          <cell r="C11"/>
          <cell r="D11"/>
          <cell r="E11"/>
          <cell r="F11"/>
        </row>
        <row r="12">
          <cell r="C12"/>
          <cell r="D12"/>
          <cell r="E12"/>
          <cell r="F12"/>
        </row>
        <row r="13">
          <cell r="C13">
            <v>1</v>
          </cell>
          <cell r="D13"/>
          <cell r="E13">
            <v>3</v>
          </cell>
          <cell r="F13"/>
        </row>
        <row r="14">
          <cell r="C14"/>
          <cell r="D14"/>
          <cell r="E14"/>
          <cell r="F14"/>
        </row>
        <row r="15">
          <cell r="C15"/>
          <cell r="D15"/>
          <cell r="E15"/>
          <cell r="F15"/>
        </row>
        <row r="16">
          <cell r="C16"/>
          <cell r="D16"/>
          <cell r="E16"/>
          <cell r="F16"/>
        </row>
        <row r="17">
          <cell r="C17">
            <v>7</v>
          </cell>
          <cell r="D17"/>
          <cell r="E17">
            <v>1</v>
          </cell>
          <cell r="F17"/>
        </row>
        <row r="18">
          <cell r="C18"/>
          <cell r="D18"/>
          <cell r="E18"/>
          <cell r="F18"/>
        </row>
        <row r="19">
          <cell r="C19">
            <v>2</v>
          </cell>
          <cell r="D19"/>
          <cell r="E19"/>
          <cell r="F19"/>
        </row>
        <row r="20">
          <cell r="C20">
            <v>1</v>
          </cell>
          <cell r="D20"/>
          <cell r="E20"/>
          <cell r="F20"/>
        </row>
        <row r="21">
          <cell r="C21">
            <v>3</v>
          </cell>
          <cell r="D21"/>
          <cell r="E21"/>
          <cell r="F21"/>
        </row>
        <row r="22">
          <cell r="C22"/>
          <cell r="D22"/>
          <cell r="E22">
            <v>1</v>
          </cell>
          <cell r="F22"/>
        </row>
        <row r="23">
          <cell r="C23"/>
          <cell r="D23"/>
          <cell r="E23">
            <v>1</v>
          </cell>
          <cell r="F23"/>
        </row>
        <row r="24">
          <cell r="C24">
            <v>1</v>
          </cell>
          <cell r="D24"/>
          <cell r="E24">
            <v>1</v>
          </cell>
          <cell r="F24"/>
        </row>
        <row r="25">
          <cell r="C25"/>
          <cell r="D25">
            <v>1</v>
          </cell>
          <cell r="E25">
            <v>1</v>
          </cell>
          <cell r="F25"/>
        </row>
        <row r="26">
          <cell r="C26"/>
          <cell r="D26"/>
          <cell r="E26"/>
          <cell r="F26"/>
        </row>
        <row r="27">
          <cell r="C27"/>
          <cell r="D27"/>
          <cell r="E27"/>
          <cell r="F27"/>
        </row>
        <row r="28">
          <cell r="C28">
            <v>1</v>
          </cell>
          <cell r="D28"/>
          <cell r="E28">
            <v>1</v>
          </cell>
          <cell r="F28"/>
        </row>
        <row r="29">
          <cell r="C29"/>
          <cell r="D29"/>
          <cell r="E29"/>
          <cell r="F29"/>
        </row>
        <row r="30">
          <cell r="C30"/>
          <cell r="D30"/>
          <cell r="E30"/>
          <cell r="F30"/>
        </row>
        <row r="31">
          <cell r="C31">
            <v>1</v>
          </cell>
          <cell r="D31"/>
          <cell r="E31">
            <v>1</v>
          </cell>
          <cell r="F31"/>
        </row>
        <row r="32">
          <cell r="C32"/>
          <cell r="D32"/>
          <cell r="E32"/>
          <cell r="F32"/>
        </row>
        <row r="33">
          <cell r="C33"/>
          <cell r="D33"/>
          <cell r="E33"/>
          <cell r="F33"/>
        </row>
        <row r="34">
          <cell r="C34">
            <v>3</v>
          </cell>
          <cell r="D34"/>
          <cell r="E34">
            <v>1</v>
          </cell>
          <cell r="F34">
            <v>2</v>
          </cell>
        </row>
        <row r="35">
          <cell r="C35">
            <v>20</v>
          </cell>
          <cell r="D35"/>
          <cell r="E35">
            <v>20</v>
          </cell>
          <cell r="F35"/>
        </row>
        <row r="36">
          <cell r="C36"/>
          <cell r="D36"/>
          <cell r="E36"/>
          <cell r="F36"/>
        </row>
        <row r="37">
          <cell r="C37"/>
          <cell r="D37"/>
          <cell r="E37"/>
          <cell r="F37"/>
        </row>
        <row r="38">
          <cell r="C38"/>
          <cell r="D38"/>
          <cell r="E38">
            <v>1</v>
          </cell>
          <cell r="F38"/>
        </row>
        <row r="39">
          <cell r="C39"/>
          <cell r="D39"/>
          <cell r="E39">
            <v>2</v>
          </cell>
          <cell r="F39"/>
        </row>
        <row r="40">
          <cell r="C40"/>
          <cell r="D40"/>
          <cell r="E40">
            <v>3</v>
          </cell>
          <cell r="F40"/>
        </row>
        <row r="41">
          <cell r="C41"/>
          <cell r="D41"/>
          <cell r="E41"/>
          <cell r="F41"/>
        </row>
        <row r="42">
          <cell r="C42"/>
          <cell r="D42"/>
          <cell r="E42"/>
          <cell r="F42"/>
        </row>
        <row r="43">
          <cell r="C43"/>
          <cell r="D43"/>
          <cell r="E43"/>
          <cell r="F43"/>
        </row>
        <row r="44">
          <cell r="C44"/>
          <cell r="D44"/>
          <cell r="E44"/>
          <cell r="F44"/>
        </row>
        <row r="45">
          <cell r="C45"/>
          <cell r="D45"/>
          <cell r="E45"/>
          <cell r="F45"/>
        </row>
        <row r="46">
          <cell r="C46"/>
          <cell r="D46"/>
          <cell r="E46"/>
          <cell r="F46"/>
        </row>
        <row r="47">
          <cell r="C47"/>
          <cell r="D47"/>
          <cell r="E47"/>
          <cell r="F47"/>
        </row>
        <row r="48">
          <cell r="C48"/>
          <cell r="D48"/>
          <cell r="E48"/>
          <cell r="F48"/>
        </row>
        <row r="49">
          <cell r="C49"/>
          <cell r="D49"/>
          <cell r="E49"/>
          <cell r="F49"/>
        </row>
        <row r="50">
          <cell r="C50"/>
          <cell r="D50">
            <v>2</v>
          </cell>
          <cell r="E50">
            <v>1</v>
          </cell>
          <cell r="F50"/>
        </row>
        <row r="51">
          <cell r="C51"/>
          <cell r="D51"/>
          <cell r="E51"/>
          <cell r="F51"/>
        </row>
        <row r="52">
          <cell r="C52">
            <v>3</v>
          </cell>
          <cell r="D52"/>
          <cell r="E52"/>
          <cell r="F52"/>
        </row>
        <row r="53">
          <cell r="C53">
            <v>1</v>
          </cell>
          <cell r="D53"/>
          <cell r="E53">
            <v>3</v>
          </cell>
          <cell r="F53"/>
        </row>
        <row r="54">
          <cell r="C54"/>
          <cell r="D54"/>
          <cell r="E54"/>
          <cell r="F54"/>
        </row>
        <row r="55">
          <cell r="C55"/>
          <cell r="D55"/>
          <cell r="E55">
            <v>1</v>
          </cell>
          <cell r="F55"/>
        </row>
        <row r="56">
          <cell r="C56"/>
          <cell r="D56"/>
          <cell r="E56">
            <v>1</v>
          </cell>
          <cell r="F56"/>
        </row>
        <row r="57">
          <cell r="C57">
            <v>2</v>
          </cell>
          <cell r="D57"/>
          <cell r="E57">
            <v>2</v>
          </cell>
          <cell r="F57"/>
        </row>
        <row r="58">
          <cell r="C58"/>
          <cell r="D58"/>
          <cell r="E58"/>
          <cell r="F58"/>
        </row>
        <row r="59">
          <cell r="C59">
            <v>1</v>
          </cell>
          <cell r="D59">
            <v>1</v>
          </cell>
          <cell r="E59"/>
          <cell r="F59"/>
        </row>
        <row r="60">
          <cell r="C60"/>
          <cell r="D60">
            <v>2</v>
          </cell>
          <cell r="E60">
            <v>1</v>
          </cell>
          <cell r="F60"/>
        </row>
        <row r="61">
          <cell r="C61"/>
          <cell r="D61"/>
          <cell r="E61"/>
          <cell r="F61"/>
        </row>
        <row r="62">
          <cell r="C62"/>
          <cell r="D62"/>
          <cell r="E62"/>
          <cell r="F62"/>
        </row>
        <row r="63">
          <cell r="C63"/>
          <cell r="D63"/>
          <cell r="E63"/>
          <cell r="F63"/>
        </row>
        <row r="64">
          <cell r="C64">
            <v>1</v>
          </cell>
          <cell r="D64"/>
          <cell r="E64"/>
          <cell r="F64"/>
        </row>
        <row r="65">
          <cell r="C65"/>
          <cell r="D65"/>
          <cell r="E65">
            <v>1</v>
          </cell>
          <cell r="F65"/>
        </row>
        <row r="66">
          <cell r="C66"/>
          <cell r="D66">
            <v>1</v>
          </cell>
          <cell r="E66"/>
          <cell r="F66"/>
        </row>
        <row r="67">
          <cell r="C67"/>
          <cell r="D67"/>
          <cell r="E67"/>
          <cell r="F67"/>
        </row>
        <row r="68">
          <cell r="C68">
            <v>1</v>
          </cell>
          <cell r="D68"/>
          <cell r="E68"/>
          <cell r="F68"/>
        </row>
        <row r="69">
          <cell r="C69">
            <v>1</v>
          </cell>
          <cell r="D69"/>
          <cell r="E69"/>
          <cell r="F69"/>
        </row>
        <row r="70">
          <cell r="C70"/>
          <cell r="D70">
            <v>1</v>
          </cell>
          <cell r="E70"/>
          <cell r="F70"/>
        </row>
        <row r="71">
          <cell r="C71"/>
          <cell r="D71"/>
          <cell r="E71">
            <v>1</v>
          </cell>
          <cell r="F71"/>
        </row>
        <row r="72">
          <cell r="C72">
            <v>1</v>
          </cell>
          <cell r="D72"/>
          <cell r="E72"/>
          <cell r="F72"/>
        </row>
        <row r="73">
          <cell r="C73"/>
          <cell r="D73"/>
          <cell r="E73"/>
          <cell r="F73"/>
        </row>
        <row r="74">
          <cell r="C74"/>
          <cell r="D74"/>
          <cell r="E74"/>
          <cell r="F74"/>
        </row>
        <row r="75">
          <cell r="C75"/>
          <cell r="D75"/>
          <cell r="E75"/>
          <cell r="F75"/>
        </row>
        <row r="76">
          <cell r="C76">
            <v>29</v>
          </cell>
          <cell r="D76"/>
          <cell r="E76">
            <v>2</v>
          </cell>
          <cell r="F76"/>
        </row>
        <row r="77">
          <cell r="C77">
            <v>1</v>
          </cell>
          <cell r="D77"/>
          <cell r="E77"/>
          <cell r="F77"/>
        </row>
        <row r="78">
          <cell r="C78"/>
          <cell r="D78"/>
          <cell r="E78"/>
          <cell r="F78"/>
        </row>
        <row r="79">
          <cell r="C79">
            <v>3</v>
          </cell>
          <cell r="D79">
            <v>2</v>
          </cell>
          <cell r="E79"/>
          <cell r="F79"/>
        </row>
        <row r="80">
          <cell r="C80"/>
          <cell r="D80"/>
          <cell r="E80"/>
          <cell r="F80"/>
        </row>
        <row r="81">
          <cell r="C81"/>
          <cell r="D81"/>
          <cell r="E81"/>
          <cell r="F81"/>
        </row>
        <row r="82">
          <cell r="C82"/>
          <cell r="D82"/>
          <cell r="E82"/>
          <cell r="F82"/>
        </row>
        <row r="83">
          <cell r="C83"/>
          <cell r="D83"/>
          <cell r="E83">
            <v>1</v>
          </cell>
          <cell r="F83"/>
        </row>
        <row r="84">
          <cell r="C84"/>
          <cell r="D84">
            <v>1</v>
          </cell>
          <cell r="E84"/>
          <cell r="F84"/>
        </row>
        <row r="85">
          <cell r="C85"/>
          <cell r="D85"/>
          <cell r="E85"/>
          <cell r="F85"/>
        </row>
        <row r="86">
          <cell r="C86"/>
          <cell r="D86"/>
          <cell r="E86"/>
          <cell r="F86"/>
        </row>
        <row r="87">
          <cell r="C87">
            <v>1</v>
          </cell>
          <cell r="D87"/>
          <cell r="E87"/>
          <cell r="F87"/>
        </row>
        <row r="88">
          <cell r="C88">
            <v>2</v>
          </cell>
          <cell r="D88">
            <v>9</v>
          </cell>
          <cell r="E88">
            <v>1</v>
          </cell>
          <cell r="F88"/>
        </row>
        <row r="89">
          <cell r="C89"/>
          <cell r="D89"/>
          <cell r="E89"/>
          <cell r="F89"/>
        </row>
        <row r="90">
          <cell r="C90"/>
          <cell r="D90"/>
          <cell r="E90"/>
          <cell r="F90"/>
        </row>
        <row r="91">
          <cell r="C91">
            <v>2</v>
          </cell>
          <cell r="D91"/>
          <cell r="E91"/>
          <cell r="F91"/>
        </row>
        <row r="92">
          <cell r="C92"/>
          <cell r="D92"/>
          <cell r="E92"/>
          <cell r="F92"/>
        </row>
        <row r="93">
          <cell r="C93">
            <v>1</v>
          </cell>
          <cell r="D93"/>
          <cell r="E93">
            <v>3</v>
          </cell>
          <cell r="F93"/>
        </row>
        <row r="94">
          <cell r="C94"/>
          <cell r="D94"/>
          <cell r="E94"/>
          <cell r="F94"/>
        </row>
        <row r="95">
          <cell r="C95">
            <v>1</v>
          </cell>
          <cell r="D95"/>
          <cell r="E95"/>
          <cell r="F95"/>
        </row>
        <row r="96">
          <cell r="C96"/>
          <cell r="D96">
            <v>2</v>
          </cell>
          <cell r="E96"/>
          <cell r="F96"/>
        </row>
        <row r="97">
          <cell r="C97"/>
          <cell r="D97"/>
          <cell r="E97"/>
          <cell r="F97"/>
        </row>
        <row r="98">
          <cell r="C98"/>
          <cell r="D98">
            <v>2</v>
          </cell>
          <cell r="E98"/>
          <cell r="F98"/>
        </row>
        <row r="99">
          <cell r="C99">
            <v>1</v>
          </cell>
          <cell r="D99"/>
          <cell r="E99"/>
          <cell r="F99"/>
        </row>
        <row r="100">
          <cell r="C100">
            <v>2</v>
          </cell>
          <cell r="D100"/>
          <cell r="E100"/>
          <cell r="F100"/>
        </row>
        <row r="101">
          <cell r="C101">
            <v>4</v>
          </cell>
          <cell r="D101"/>
          <cell r="E101">
            <v>9</v>
          </cell>
          <cell r="F101"/>
        </row>
        <row r="102">
          <cell r="C102"/>
          <cell r="D102"/>
          <cell r="E102"/>
          <cell r="F102"/>
        </row>
        <row r="103">
          <cell r="C103"/>
          <cell r="D103"/>
          <cell r="E103"/>
          <cell r="F103">
            <v>8</v>
          </cell>
        </row>
        <row r="104">
          <cell r="C104"/>
          <cell r="D104"/>
          <cell r="E104"/>
          <cell r="F104"/>
        </row>
        <row r="105">
          <cell r="C105"/>
          <cell r="D105"/>
          <cell r="E105"/>
          <cell r="F105"/>
        </row>
        <row r="106">
          <cell r="C106">
            <v>1</v>
          </cell>
          <cell r="D106"/>
          <cell r="E106"/>
          <cell r="F106"/>
        </row>
        <row r="107">
          <cell r="C107"/>
          <cell r="D107">
            <v>1</v>
          </cell>
          <cell r="E107"/>
          <cell r="F107"/>
        </row>
        <row r="108">
          <cell r="C108"/>
          <cell r="D108"/>
          <cell r="E108"/>
          <cell r="F108"/>
        </row>
        <row r="109">
          <cell r="C109"/>
          <cell r="D109"/>
          <cell r="E109"/>
          <cell r="F109">
            <v>1</v>
          </cell>
        </row>
        <row r="110">
          <cell r="C110"/>
          <cell r="D110">
            <v>1</v>
          </cell>
          <cell r="E110"/>
          <cell r="F110"/>
        </row>
        <row r="111">
          <cell r="C111"/>
          <cell r="D111"/>
          <cell r="E111"/>
          <cell r="F111"/>
        </row>
        <row r="112">
          <cell r="C112"/>
          <cell r="D112"/>
          <cell r="E112"/>
          <cell r="F112">
            <v>3</v>
          </cell>
        </row>
        <row r="113">
          <cell r="C113"/>
          <cell r="D113"/>
          <cell r="E113"/>
          <cell r="F113"/>
        </row>
        <row r="114">
          <cell r="C114"/>
          <cell r="D114"/>
          <cell r="E114">
            <v>5</v>
          </cell>
          <cell r="F114">
            <v>1</v>
          </cell>
        </row>
        <row r="115">
          <cell r="C115"/>
          <cell r="D115"/>
          <cell r="E115"/>
          <cell r="F115"/>
        </row>
        <row r="116">
          <cell r="C116"/>
          <cell r="D116"/>
          <cell r="E116"/>
          <cell r="F116"/>
        </row>
        <row r="117">
          <cell r="C117">
            <v>2</v>
          </cell>
          <cell r="D117"/>
          <cell r="E117"/>
          <cell r="F117"/>
        </row>
        <row r="118">
          <cell r="C118"/>
          <cell r="D118"/>
          <cell r="E118">
            <v>2</v>
          </cell>
          <cell r="F118"/>
        </row>
        <row r="119">
          <cell r="C119"/>
          <cell r="D119"/>
          <cell r="E119"/>
          <cell r="F119"/>
        </row>
        <row r="120">
          <cell r="C120">
            <v>3</v>
          </cell>
          <cell r="D120"/>
          <cell r="E120">
            <v>13</v>
          </cell>
          <cell r="F120"/>
        </row>
        <row r="121">
          <cell r="C121">
            <v>1</v>
          </cell>
          <cell r="D121"/>
          <cell r="E121"/>
          <cell r="F121"/>
        </row>
        <row r="122">
          <cell r="C122"/>
          <cell r="D122"/>
          <cell r="E122"/>
          <cell r="F122"/>
        </row>
        <row r="123">
          <cell r="C123">
            <v>10</v>
          </cell>
          <cell r="D123"/>
          <cell r="E123"/>
          <cell r="F123"/>
        </row>
        <row r="124">
          <cell r="C124">
            <v>7</v>
          </cell>
          <cell r="D124"/>
          <cell r="E124">
            <v>5</v>
          </cell>
          <cell r="F124"/>
        </row>
        <row r="125">
          <cell r="C125"/>
          <cell r="D125"/>
          <cell r="E125">
            <v>3</v>
          </cell>
          <cell r="F125"/>
        </row>
        <row r="126">
          <cell r="C126"/>
          <cell r="D126"/>
          <cell r="E126"/>
          <cell r="F126"/>
        </row>
        <row r="127">
          <cell r="C127"/>
          <cell r="D127"/>
          <cell r="E127"/>
          <cell r="F127"/>
        </row>
        <row r="128">
          <cell r="C128"/>
          <cell r="D128"/>
          <cell r="E128"/>
          <cell r="F128"/>
        </row>
        <row r="129">
          <cell r="C129">
            <v>3</v>
          </cell>
          <cell r="D129"/>
          <cell r="E129">
            <v>1</v>
          </cell>
          <cell r="F129"/>
        </row>
        <row r="130">
          <cell r="C130">
            <v>2</v>
          </cell>
          <cell r="D130"/>
          <cell r="E130">
            <v>6</v>
          </cell>
          <cell r="F130"/>
        </row>
        <row r="131">
          <cell r="C131"/>
          <cell r="D131"/>
          <cell r="E131"/>
          <cell r="F131"/>
        </row>
        <row r="132">
          <cell r="C132"/>
          <cell r="D132"/>
          <cell r="E132"/>
          <cell r="F132"/>
        </row>
        <row r="133">
          <cell r="C133"/>
          <cell r="D133"/>
          <cell r="E133"/>
          <cell r="F133"/>
        </row>
        <row r="134">
          <cell r="C134">
            <v>1</v>
          </cell>
          <cell r="D134"/>
          <cell r="E134"/>
          <cell r="F134"/>
        </row>
        <row r="135">
          <cell r="C135"/>
          <cell r="D135"/>
          <cell r="E135"/>
          <cell r="F135"/>
        </row>
        <row r="136">
          <cell r="C136"/>
          <cell r="D136"/>
          <cell r="E136"/>
          <cell r="F136"/>
        </row>
        <row r="137">
          <cell r="C137"/>
          <cell r="D137"/>
          <cell r="E137"/>
          <cell r="F137"/>
        </row>
        <row r="138">
          <cell r="C138">
            <v>3</v>
          </cell>
          <cell r="D138"/>
          <cell r="E138"/>
          <cell r="F138"/>
        </row>
        <row r="139">
          <cell r="C139">
            <v>1</v>
          </cell>
          <cell r="D139"/>
          <cell r="E139"/>
          <cell r="F139"/>
        </row>
        <row r="140">
          <cell r="C140"/>
          <cell r="D140"/>
          <cell r="E140"/>
          <cell r="F140"/>
        </row>
        <row r="141">
          <cell r="C141">
            <v>1</v>
          </cell>
          <cell r="D141"/>
          <cell r="E141">
            <v>1</v>
          </cell>
          <cell r="F141"/>
        </row>
        <row r="142">
          <cell r="C142"/>
          <cell r="D142"/>
          <cell r="E142"/>
          <cell r="F142"/>
        </row>
        <row r="143">
          <cell r="C143"/>
          <cell r="D143"/>
          <cell r="E143"/>
          <cell r="F143"/>
        </row>
        <row r="144">
          <cell r="C144"/>
          <cell r="D144"/>
          <cell r="E144"/>
          <cell r="F144"/>
        </row>
        <row r="145">
          <cell r="C145"/>
          <cell r="D145"/>
          <cell r="E145"/>
          <cell r="F145"/>
        </row>
        <row r="146">
          <cell r="C146">
            <v>3</v>
          </cell>
          <cell r="D146"/>
          <cell r="E146">
            <v>1</v>
          </cell>
          <cell r="F146"/>
        </row>
        <row r="147">
          <cell r="C147">
            <v>2</v>
          </cell>
          <cell r="D147"/>
          <cell r="E147">
            <v>11</v>
          </cell>
          <cell r="F147"/>
        </row>
      </sheetData>
      <sheetData sheetId="36"/>
      <sheetData sheetId="37">
        <row r="7">
          <cell r="L7">
            <v>2258129.3522540978</v>
          </cell>
          <cell r="M7">
            <v>558210.94271862577</v>
          </cell>
          <cell r="N7">
            <v>2110414.9583404544</v>
          </cell>
          <cell r="O7">
            <v>2437217.0895167505</v>
          </cell>
          <cell r="Y7">
            <v>7363972.3428299287</v>
          </cell>
        </row>
        <row r="8">
          <cell r="L8">
            <v>53312.442086218754</v>
          </cell>
          <cell r="M8">
            <v>13178.686881353089</v>
          </cell>
          <cell r="N8">
            <v>29548.881948644641</v>
          </cell>
          <cell r="O8">
            <v>25857.027542058273</v>
          </cell>
          <cell r="Y8">
            <v>121897.03845827476</v>
          </cell>
        </row>
        <row r="9">
          <cell r="L9">
            <v>138733.09087872907</v>
          </cell>
          <cell r="M9">
            <v>33958.30019630782</v>
          </cell>
          <cell r="N9">
            <v>60727.965557904841</v>
          </cell>
          <cell r="O9">
            <v>52459.696380186775</v>
          </cell>
          <cell r="Y9">
            <v>285879.05301312852</v>
          </cell>
        </row>
        <row r="10">
          <cell r="L10">
            <v>771469.04608449712</v>
          </cell>
          <cell r="M10">
            <v>190704.99491584723</v>
          </cell>
          <cell r="N10">
            <v>364748.32351954805</v>
          </cell>
          <cell r="O10">
            <v>311527.52782766608</v>
          </cell>
          <cell r="Y10">
            <v>1638449.8923475584</v>
          </cell>
        </row>
        <row r="11">
          <cell r="L11">
            <v>340293.67810909275</v>
          </cell>
          <cell r="M11">
            <v>0</v>
          </cell>
          <cell r="N11">
            <v>266364.11164426262</v>
          </cell>
          <cell r="O11">
            <v>271551.95013607835</v>
          </cell>
          <cell r="Y11">
            <v>878209.73988943361</v>
          </cell>
        </row>
        <row r="12">
          <cell r="L12">
            <v>274060.51434502483</v>
          </cell>
          <cell r="M12">
            <v>67082.980413217316</v>
          </cell>
          <cell r="N12">
            <v>185068.55861150124</v>
          </cell>
          <cell r="O12">
            <v>182997.10316134317</v>
          </cell>
          <cell r="Y12">
            <v>709209.15653108654</v>
          </cell>
        </row>
        <row r="13">
          <cell r="L13">
            <v>1114577.5916737467</v>
          </cell>
          <cell r="M13">
            <v>265505.45703200658</v>
          </cell>
          <cell r="N13">
            <v>872468.00436053309</v>
          </cell>
          <cell r="O13">
            <v>889504.40914002387</v>
          </cell>
          <cell r="Y13">
            <v>3142055.4622063101</v>
          </cell>
        </row>
        <row r="14">
          <cell r="L14">
            <v>980821.76009017206</v>
          </cell>
          <cell r="M14">
            <v>242456.40148582411</v>
          </cell>
          <cell r="N14">
            <v>487060.24150617555</v>
          </cell>
          <cell r="O14">
            <v>415992.79052322492</v>
          </cell>
          <cell r="Y14">
            <v>2126331.1936053964</v>
          </cell>
        </row>
        <row r="15">
          <cell r="L15">
            <v>45085.85334260048</v>
          </cell>
          <cell r="M15">
            <v>11145.097105471592</v>
          </cell>
          <cell r="N15">
            <v>23158.998865859845</v>
          </cell>
          <cell r="O15">
            <v>24651.468537754175</v>
          </cell>
          <cell r="Y15">
            <v>104041.4178516861</v>
          </cell>
        </row>
        <row r="16">
          <cell r="L16">
            <v>343262.35326950642</v>
          </cell>
          <cell r="M16">
            <v>84853.495635770552</v>
          </cell>
          <cell r="N16">
            <v>194059.9083307916</v>
          </cell>
          <cell r="O16">
            <v>171192.35135259456</v>
          </cell>
          <cell r="Y16">
            <v>793368.10858866316</v>
          </cell>
        </row>
        <row r="17">
          <cell r="L17">
            <v>267066.83467095566</v>
          </cell>
          <cell r="M17">
            <v>66018.176110383691</v>
          </cell>
          <cell r="N17">
            <v>173046.65105018887</v>
          </cell>
          <cell r="O17">
            <v>163690.40168790991</v>
          </cell>
          <cell r="Y17">
            <v>669822.06351943815</v>
          </cell>
        </row>
        <row r="18">
          <cell r="L18">
            <v>1107664.7919972218</v>
          </cell>
          <cell r="M18">
            <v>269092.540687431</v>
          </cell>
          <cell r="N18">
            <v>555381.13638872083</v>
          </cell>
          <cell r="O18">
            <v>474344.91473961651</v>
          </cell>
          <cell r="Y18">
            <v>2406483.3838129905</v>
          </cell>
        </row>
        <row r="19">
          <cell r="L19">
            <v>47162.365225795198</v>
          </cell>
          <cell r="M19">
            <v>11236.250467622194</v>
          </cell>
          <cell r="N19">
            <v>17828.292899519201</v>
          </cell>
          <cell r="O19">
            <v>15226.94870474735</v>
          </cell>
          <cell r="Y19">
            <v>91453.85729768395</v>
          </cell>
        </row>
        <row r="20">
          <cell r="L20">
            <v>974696.97055788222</v>
          </cell>
          <cell r="M20">
            <v>240942.37060857227</v>
          </cell>
          <cell r="N20">
            <v>485681.13483511086</v>
          </cell>
          <cell r="O20">
            <v>414814.91069720761</v>
          </cell>
          <cell r="Y20">
            <v>2116135.3866987731</v>
          </cell>
        </row>
        <row r="21">
          <cell r="L21">
            <v>491508.6365200791</v>
          </cell>
          <cell r="M21">
            <v>121499.56307954101</v>
          </cell>
          <cell r="N21">
            <v>266184.98132793646</v>
          </cell>
          <cell r="O21">
            <v>230667.19771515368</v>
          </cell>
          <cell r="Y21">
            <v>1109860.3786427102</v>
          </cell>
        </row>
        <row r="22">
          <cell r="L22">
            <v>854674.41621565155</v>
          </cell>
          <cell r="M22">
            <v>209417.75054972552</v>
          </cell>
          <cell r="N22">
            <v>524964.81927891937</v>
          </cell>
          <cell r="O22">
            <v>523111.25391687028</v>
          </cell>
          <cell r="Y22">
            <v>2112168.2399611669</v>
          </cell>
        </row>
        <row r="23">
          <cell r="L23">
            <v>234049.35256322293</v>
          </cell>
          <cell r="M23">
            <v>57856.34668968698</v>
          </cell>
          <cell r="N23">
            <v>103849.0267442503</v>
          </cell>
          <cell r="O23">
            <v>84319.442785448133</v>
          </cell>
          <cell r="Y23">
            <v>480074.16878260835</v>
          </cell>
        </row>
        <row r="24">
          <cell r="L24">
            <v>871294.20816310553</v>
          </cell>
          <cell r="M24">
            <v>215381.49635591867</v>
          </cell>
          <cell r="N24">
            <v>487654.29193774203</v>
          </cell>
          <cell r="O24">
            <v>428441.22703629255</v>
          </cell>
          <cell r="Y24">
            <v>2002771.2234930587</v>
          </cell>
        </row>
        <row r="25">
          <cell r="L25">
            <v>436386.53111850354</v>
          </cell>
          <cell r="M25">
            <v>69655.928938283454</v>
          </cell>
          <cell r="N25">
            <v>174746.74513007485</v>
          </cell>
          <cell r="O25">
            <v>149412.58571101137</v>
          </cell>
          <cell r="Y25">
            <v>760545.86195958988</v>
          </cell>
        </row>
        <row r="26">
          <cell r="L26">
            <v>317625.67074103124</v>
          </cell>
          <cell r="M26">
            <v>78516.179270239401</v>
          </cell>
          <cell r="N26">
            <v>141462.12135310561</v>
          </cell>
          <cell r="O26">
            <v>114730.60965961388</v>
          </cell>
          <cell r="Y26">
            <v>652334.58102399018</v>
          </cell>
        </row>
        <row r="27">
          <cell r="L27">
            <v>664205.86711867177</v>
          </cell>
          <cell r="M27">
            <v>164189.83646178403</v>
          </cell>
          <cell r="N27">
            <v>379765.97938071552</v>
          </cell>
          <cell r="O27">
            <v>336530.10939932585</v>
          </cell>
          <cell r="Y27">
            <v>1544691.7923604974</v>
          </cell>
        </row>
        <row r="28">
          <cell r="L28">
            <v>185935.77962833201</v>
          </cell>
          <cell r="M28">
            <v>45962.805751783118</v>
          </cell>
          <cell r="N28">
            <v>107556.86264202002</v>
          </cell>
          <cell r="O28">
            <v>95749.4659648917</v>
          </cell>
          <cell r="Y28">
            <v>435204.9139870269</v>
          </cell>
        </row>
        <row r="29">
          <cell r="L29">
            <v>773615.26132645085</v>
          </cell>
          <cell r="M29">
            <v>191235.53333327614</v>
          </cell>
          <cell r="N29">
            <v>369220.1334314837</v>
          </cell>
          <cell r="O29">
            <v>315346.85144604027</v>
          </cell>
          <cell r="Y29">
            <v>1649417.779537251</v>
          </cell>
        </row>
        <row r="30">
          <cell r="L30">
            <v>92456.945775783679</v>
          </cell>
          <cell r="M30">
            <v>22631.087507682725</v>
          </cell>
          <cell r="N30">
            <v>46671.712387403859</v>
          </cell>
          <cell r="O30">
            <v>40043.124999199892</v>
          </cell>
          <cell r="Y30">
            <v>201802.87067007017</v>
          </cell>
        </row>
        <row r="31">
          <cell r="L31">
            <v>801395.17552014964</v>
          </cell>
          <cell r="M31">
            <v>198102.65058439627</v>
          </cell>
          <cell r="N31">
            <v>525446.42975746817</v>
          </cell>
          <cell r="O31">
            <v>500131.5284128554</v>
          </cell>
          <cell r="Y31">
            <v>2025075.7842748696</v>
          </cell>
        </row>
        <row r="32">
          <cell r="L32">
            <v>537980.86238925019</v>
          </cell>
          <cell r="M32">
            <v>132987.36760402442</v>
          </cell>
          <cell r="N32">
            <v>240648.13581944254</v>
          </cell>
          <cell r="O32">
            <v>205534.92365578894</v>
          </cell>
          <cell r="Y32">
            <v>1117151.2894685061</v>
          </cell>
        </row>
        <row r="33">
          <cell r="L33">
            <v>826645.39534756565</v>
          </cell>
          <cell r="M33">
            <v>0</v>
          </cell>
          <cell r="N33">
            <v>647054.8251148694</v>
          </cell>
          <cell r="O33">
            <v>659657.18324534106</v>
          </cell>
          <cell r="Y33">
            <v>2133357.4037077762</v>
          </cell>
        </row>
        <row r="34">
          <cell r="L34">
            <v>207497.96892385173</v>
          </cell>
          <cell r="M34">
            <v>51292.918762598878</v>
          </cell>
          <cell r="N34">
            <v>95311.847898963097</v>
          </cell>
          <cell r="O34">
            <v>76600.955730009271</v>
          </cell>
          <cell r="Y34">
            <v>430703.691315423</v>
          </cell>
        </row>
        <row r="35">
          <cell r="L35">
            <v>937558.04254356725</v>
          </cell>
          <cell r="M35">
            <v>231761.73126329095</v>
          </cell>
          <cell r="N35">
            <v>459423.24921124044</v>
          </cell>
          <cell r="O35">
            <v>408205.61302629526</v>
          </cell>
          <cell r="Y35">
            <v>2036948.6360443938</v>
          </cell>
        </row>
        <row r="36">
          <cell r="L36">
            <v>12128011.758642895</v>
          </cell>
          <cell r="M36">
            <v>2998010.0561278006</v>
          </cell>
          <cell r="N36">
            <v>10494326.569291102</v>
          </cell>
          <cell r="O36">
            <v>11552436.425527319</v>
          </cell>
          <cell r="Y36">
            <v>37172784.809589118</v>
          </cell>
        </row>
        <row r="37">
          <cell r="L37">
            <v>133465.37006332143</v>
          </cell>
          <cell r="M37">
            <v>32992.266959444059</v>
          </cell>
          <cell r="N37">
            <v>85256.895585447142</v>
          </cell>
          <cell r="O37">
            <v>80035.154116699137</v>
          </cell>
          <cell r="Y37">
            <v>331749.68672491179</v>
          </cell>
        </row>
        <row r="38">
          <cell r="L38">
            <v>225443.99180697149</v>
          </cell>
          <cell r="M38">
            <v>55729.125529487348</v>
          </cell>
          <cell r="N38">
            <v>106027.11141710258</v>
          </cell>
          <cell r="O38">
            <v>90709.3048901781</v>
          </cell>
          <cell r="Y38">
            <v>477909.53364373947</v>
          </cell>
        </row>
        <row r="39">
          <cell r="L39">
            <v>421914.52881100227</v>
          </cell>
          <cell r="M39">
            <v>104296.093900586</v>
          </cell>
          <cell r="N39">
            <v>207567.26639387882</v>
          </cell>
          <cell r="O39">
            <v>203798.3339951509</v>
          </cell>
          <cell r="Y39">
            <v>937576.22310061799</v>
          </cell>
        </row>
        <row r="40">
          <cell r="L40">
            <v>832706.90427110263</v>
          </cell>
          <cell r="M40">
            <v>205842.82253628923</v>
          </cell>
          <cell r="N40">
            <v>402897.62470537744</v>
          </cell>
          <cell r="O40">
            <v>344110.42600824556</v>
          </cell>
          <cell r="Y40">
            <v>1785557.7775210147</v>
          </cell>
        </row>
        <row r="41">
          <cell r="L41">
            <v>401876.37176984648</v>
          </cell>
          <cell r="M41">
            <v>99342.7174092653</v>
          </cell>
          <cell r="N41">
            <v>176458.1059691367</v>
          </cell>
          <cell r="O41">
            <v>154737.4641610909</v>
          </cell>
          <cell r="Y41">
            <v>832414.65930933936</v>
          </cell>
        </row>
        <row r="42">
          <cell r="L42">
            <v>492389.67291846126</v>
          </cell>
          <cell r="M42">
            <v>121717.35281812733</v>
          </cell>
          <cell r="N42">
            <v>326232.24559121882</v>
          </cell>
          <cell r="O42">
            <v>312192.54040212568</v>
          </cell>
          <cell r="Y42">
            <v>1252531.8117299331</v>
          </cell>
        </row>
        <row r="43">
          <cell r="L43">
            <v>325159.12371047674</v>
          </cell>
          <cell r="M43">
            <v>80378.427817382675</v>
          </cell>
          <cell r="N43">
            <v>201371.12171802463</v>
          </cell>
          <cell r="O43">
            <v>185818.12464001367</v>
          </cell>
          <cell r="Y43">
            <v>792726.79788589769</v>
          </cell>
        </row>
        <row r="44">
          <cell r="L44">
            <v>53335.507300639794</v>
          </cell>
          <cell r="M44">
            <v>13055.163382907009</v>
          </cell>
          <cell r="N44">
            <v>31255.352831565426</v>
          </cell>
          <cell r="O44">
            <v>28788.524151839716</v>
          </cell>
          <cell r="Y44">
            <v>126434.54766695196</v>
          </cell>
        </row>
        <row r="45">
          <cell r="L45">
            <v>577410.23789740505</v>
          </cell>
          <cell r="M45">
            <v>142734.19917682881</v>
          </cell>
          <cell r="N45">
            <v>257451.99820811715</v>
          </cell>
          <cell r="O45">
            <v>219886.91753855062</v>
          </cell>
          <cell r="Y45">
            <v>1197483.3528209017</v>
          </cell>
        </row>
        <row r="46">
          <cell r="L46">
            <v>152162.2298916798</v>
          </cell>
          <cell r="M46">
            <v>37245.408780793703</v>
          </cell>
          <cell r="N46">
            <v>86833.762087167488</v>
          </cell>
          <cell r="O46">
            <v>86528.402116554411</v>
          </cell>
          <cell r="Y46">
            <v>362769.8028761954</v>
          </cell>
        </row>
        <row r="47">
          <cell r="L47">
            <v>452958.07802617579</v>
          </cell>
          <cell r="M47">
            <v>111969.97261976036</v>
          </cell>
          <cell r="N47">
            <v>259280.91590768725</v>
          </cell>
          <cell r="O47">
            <v>229866.74802171523</v>
          </cell>
          <cell r="Y47">
            <v>1054075.7145753386</v>
          </cell>
        </row>
        <row r="48">
          <cell r="L48">
            <v>620571.24115112121</v>
          </cell>
          <cell r="M48">
            <v>153403.47871284964</v>
          </cell>
          <cell r="N48">
            <v>284452.61097380414</v>
          </cell>
          <cell r="O48">
            <v>242947.84366855334</v>
          </cell>
          <cell r="Y48">
            <v>1301375.1745063283</v>
          </cell>
        </row>
        <row r="49">
          <cell r="L49">
            <v>230456.97279126322</v>
          </cell>
          <cell r="M49">
            <v>0</v>
          </cell>
          <cell r="N49">
            <v>85330.140536722858</v>
          </cell>
          <cell r="O49">
            <v>80428.639054430503</v>
          </cell>
          <cell r="Y49">
            <v>396215.75238241663</v>
          </cell>
        </row>
        <row r="50">
          <cell r="L50">
            <v>1506309.0959837241</v>
          </cell>
          <cell r="M50">
            <v>0</v>
          </cell>
          <cell r="N50">
            <v>0</v>
          </cell>
          <cell r="O50">
            <v>0</v>
          </cell>
          <cell r="Y50">
            <v>1506309.0959837241</v>
          </cell>
        </row>
        <row r="51">
          <cell r="L51">
            <v>256043.11774810156</v>
          </cell>
          <cell r="M51">
            <v>41180.30038503914</v>
          </cell>
          <cell r="N51">
            <v>96789.286887217866</v>
          </cell>
          <cell r="O51">
            <v>82666.664436530977</v>
          </cell>
          <cell r="Y51">
            <v>476679.36945688952</v>
          </cell>
        </row>
        <row r="52">
          <cell r="L52">
            <v>496839.86489883118</v>
          </cell>
          <cell r="M52">
            <v>122817.42785457669</v>
          </cell>
          <cell r="N52">
            <v>223118.05388937765</v>
          </cell>
          <cell r="O52">
            <v>182399.94340475235</v>
          </cell>
          <cell r="Y52">
            <v>1025175.2900475378</v>
          </cell>
        </row>
        <row r="53">
          <cell r="L53">
            <v>458518.17491012899</v>
          </cell>
          <cell r="M53">
            <v>113344.41305047822</v>
          </cell>
          <cell r="N53">
            <v>227648.10982564496</v>
          </cell>
          <cell r="O53">
            <v>230024.904313974</v>
          </cell>
          <cell r="Y53">
            <v>1029535.6021002262</v>
          </cell>
        </row>
        <row r="54">
          <cell r="L54">
            <v>926807.5162445727</v>
          </cell>
          <cell r="M54">
            <v>229104.23116837733</v>
          </cell>
          <cell r="N54">
            <v>456119.6224232238</v>
          </cell>
          <cell r="O54">
            <v>389566.74837075762</v>
          </cell>
          <cell r="Y54">
            <v>2001598.1182069315</v>
          </cell>
        </row>
        <row r="55">
          <cell r="L55">
            <v>308216.88067352789</v>
          </cell>
          <cell r="M55">
            <v>76190.352626779975</v>
          </cell>
          <cell r="N55">
            <v>171189.60667303065</v>
          </cell>
          <cell r="O55">
            <v>149930.71315714967</v>
          </cell>
          <cell r="Y55">
            <v>705527.55313048814</v>
          </cell>
        </row>
        <row r="56">
          <cell r="L56">
            <v>311148.04961127992</v>
          </cell>
          <cell r="M56">
            <v>76914.929406896568</v>
          </cell>
          <cell r="N56">
            <v>167718.64355655145</v>
          </cell>
          <cell r="O56">
            <v>152538.56706054046</v>
          </cell>
          <cell r="Y56">
            <v>708320.18963526841</v>
          </cell>
        </row>
        <row r="57">
          <cell r="L57">
            <v>1218987.8866703094</v>
          </cell>
          <cell r="M57">
            <v>301330.40322200983</v>
          </cell>
          <cell r="N57">
            <v>618504.58435864537</v>
          </cell>
          <cell r="O57">
            <v>549724.7455775626</v>
          </cell>
          <cell r="Y57">
            <v>2688547.6198285269</v>
          </cell>
        </row>
        <row r="58">
          <cell r="L58">
            <v>4730010.3812785177</v>
          </cell>
          <cell r="M58">
            <v>1157785.1501882426</v>
          </cell>
          <cell r="N58">
            <v>3237837.8602190674</v>
          </cell>
          <cell r="O58">
            <v>3173558.6866872297</v>
          </cell>
          <cell r="Y58">
            <v>12299192.078373056</v>
          </cell>
        </row>
        <row r="59">
          <cell r="L59">
            <v>205159.27309092841</v>
          </cell>
          <cell r="M59">
            <v>50714.799680322052</v>
          </cell>
          <cell r="N59">
            <v>153226.83603466331</v>
          </cell>
          <cell r="O59">
            <v>155517.00998521422</v>
          </cell>
          <cell r="Y59">
            <v>564617.91879112797</v>
          </cell>
        </row>
        <row r="60">
          <cell r="L60">
            <v>544823.57107416017</v>
          </cell>
          <cell r="M60">
            <v>134678.86609199285</v>
          </cell>
          <cell r="N60">
            <v>309562.81625510572</v>
          </cell>
          <cell r="O60">
            <v>273636.16524387471</v>
          </cell>
          <cell r="Y60">
            <v>1262701.4186651334</v>
          </cell>
        </row>
        <row r="61">
          <cell r="L61">
            <v>543050.91656557249</v>
          </cell>
          <cell r="M61">
            <v>134240.67084519262</v>
          </cell>
          <cell r="N61">
            <v>283897.32980162324</v>
          </cell>
          <cell r="O61">
            <v>264021.4854209139</v>
          </cell>
          <cell r="Y61">
            <v>1225210.4026333024</v>
          </cell>
        </row>
        <row r="62">
          <cell r="L62">
            <v>999343.34238082077</v>
          </cell>
          <cell r="M62">
            <v>247034.88493178834</v>
          </cell>
          <cell r="N62">
            <v>509146.60538673884</v>
          </cell>
          <cell r="O62">
            <v>429317.88887424191</v>
          </cell>
          <cell r="Y62">
            <v>2184842.7215735898</v>
          </cell>
        </row>
        <row r="63">
          <cell r="L63">
            <v>433603.45375167648</v>
          </cell>
          <cell r="M63">
            <v>107185.56352052314</v>
          </cell>
          <cell r="N63">
            <v>237646.85182050726</v>
          </cell>
          <cell r="O63">
            <v>206983.36427118941</v>
          </cell>
          <cell r="Y63">
            <v>985419.23336389626</v>
          </cell>
        </row>
        <row r="64">
          <cell r="L64">
            <v>432589.1797639326</v>
          </cell>
          <cell r="M64">
            <v>106934.83782173105</v>
          </cell>
          <cell r="N64">
            <v>198378.30670904339</v>
          </cell>
          <cell r="O64">
            <v>159510.72806045643</v>
          </cell>
          <cell r="Y64">
            <v>897413.0523551635</v>
          </cell>
        </row>
        <row r="65">
          <cell r="L65">
            <v>474950.50770535239</v>
          </cell>
          <cell r="M65">
            <v>117406.4398525561</v>
          </cell>
          <cell r="N65">
            <v>247089.31129760182</v>
          </cell>
          <cell r="O65">
            <v>210363.23679474491</v>
          </cell>
          <cell r="Y65">
            <v>1049809.4956502551</v>
          </cell>
        </row>
        <row r="66">
          <cell r="L66">
            <v>483364.46786916768</v>
          </cell>
          <cell r="M66">
            <v>119486.3473205308</v>
          </cell>
          <cell r="N66">
            <v>230571.66375172738</v>
          </cell>
          <cell r="O66">
            <v>215259.68808108181</v>
          </cell>
          <cell r="Y66">
            <v>1048682.1670225076</v>
          </cell>
        </row>
        <row r="67">
          <cell r="L67">
            <v>97976.428798964858</v>
          </cell>
          <cell r="M67">
            <v>24219.499733412475</v>
          </cell>
          <cell r="N67">
            <v>60929.068346367538</v>
          </cell>
          <cell r="O67">
            <v>56355.337299280429</v>
          </cell>
          <cell r="Y67">
            <v>239480.33417802528</v>
          </cell>
        </row>
        <row r="68">
          <cell r="L68">
            <v>170681.09182191972</v>
          </cell>
          <cell r="M68">
            <v>42191.889503970262</v>
          </cell>
          <cell r="N68">
            <v>81099.70212240293</v>
          </cell>
          <cell r="O68">
            <v>66074.337253184145</v>
          </cell>
          <cell r="Y68">
            <v>360047.02070147707</v>
          </cell>
        </row>
        <row r="69">
          <cell r="L69">
            <v>227394.75925900778</v>
          </cell>
          <cell r="M69">
            <v>56211.349798770367</v>
          </cell>
          <cell r="N69">
            <v>156248.19674838186</v>
          </cell>
          <cell r="O69">
            <v>152260.49605831577</v>
          </cell>
          <cell r="Y69">
            <v>592114.80186447571</v>
          </cell>
        </row>
        <row r="70">
          <cell r="L70">
            <v>305884.32569488388</v>
          </cell>
          <cell r="M70">
            <v>73756.623422175107</v>
          </cell>
          <cell r="N70">
            <v>146023.68576652746</v>
          </cell>
          <cell r="O70">
            <v>147548.26812199346</v>
          </cell>
          <cell r="Y70">
            <v>673212.90300557995</v>
          </cell>
        </row>
        <row r="71">
          <cell r="L71">
            <v>171978.99293996755</v>
          </cell>
          <cell r="M71">
            <v>42512.7270377311</v>
          </cell>
          <cell r="N71">
            <v>101585.66227639549</v>
          </cell>
          <cell r="O71">
            <v>91163.712716867711</v>
          </cell>
          <cell r="Y71">
            <v>407241.0949709618</v>
          </cell>
        </row>
        <row r="72">
          <cell r="L72">
            <v>230825.8558339359</v>
          </cell>
          <cell r="M72">
            <v>57059.507295430034</v>
          </cell>
          <cell r="N72">
            <v>126046.13699277616</v>
          </cell>
          <cell r="O72">
            <v>109612.57375931146</v>
          </cell>
          <cell r="Y72">
            <v>523544.0738814536</v>
          </cell>
        </row>
        <row r="73">
          <cell r="L73">
            <v>875024.60576457484</v>
          </cell>
          <cell r="M73">
            <v>216303.64023094895</v>
          </cell>
          <cell r="N73">
            <v>425706.305751862</v>
          </cell>
          <cell r="O73">
            <v>363591.06940328027</v>
          </cell>
          <cell r="Y73">
            <v>1880625.6211506661</v>
          </cell>
        </row>
        <row r="74">
          <cell r="L74">
            <v>861671.97539171576</v>
          </cell>
          <cell r="M74">
            <v>213002.90727180647</v>
          </cell>
          <cell r="N74">
            <v>417769.21507316711</v>
          </cell>
          <cell r="O74">
            <v>356812.08762916579</v>
          </cell>
          <cell r="Y74">
            <v>1849256.185365855</v>
          </cell>
        </row>
        <row r="75">
          <cell r="L75">
            <v>371079.50257454818</v>
          </cell>
          <cell r="M75">
            <v>90830.738833161449</v>
          </cell>
          <cell r="N75">
            <v>229770.49056859632</v>
          </cell>
          <cell r="O75">
            <v>217941.8528568965</v>
          </cell>
          <cell r="Y75">
            <v>909622.58483320242</v>
          </cell>
        </row>
        <row r="76">
          <cell r="L76">
            <v>1014463.3172869893</v>
          </cell>
          <cell r="M76">
            <v>250772.50052666312</v>
          </cell>
          <cell r="N76">
            <v>551328.04827834934</v>
          </cell>
          <cell r="O76">
            <v>478477.86362083501</v>
          </cell>
          <cell r="Y76">
            <v>2295041.7297128364</v>
          </cell>
        </row>
        <row r="77">
          <cell r="L77">
            <v>5670933.6004486792</v>
          </cell>
          <cell r="M77">
            <v>1388099.0063553127</v>
          </cell>
          <cell r="N77">
            <v>4143633.536239088</v>
          </cell>
          <cell r="O77">
            <v>4210415.3159616021</v>
          </cell>
          <cell r="Y77">
            <v>15413081.459004682</v>
          </cell>
        </row>
        <row r="78">
          <cell r="L78">
            <v>163798.60787940543</v>
          </cell>
          <cell r="M78">
            <v>40093.695475784974</v>
          </cell>
          <cell r="N78">
            <v>118630.06121600172</v>
          </cell>
          <cell r="O78">
            <v>121579.66776772574</v>
          </cell>
          <cell r="Y78">
            <v>444102.03233891784</v>
          </cell>
        </row>
        <row r="79">
          <cell r="L79">
            <v>147334.69177443598</v>
          </cell>
          <cell r="M79">
            <v>0</v>
          </cell>
          <cell r="N79">
            <v>115325.89881466345</v>
          </cell>
          <cell r="O79">
            <v>117572.04276131114</v>
          </cell>
          <cell r="Y79">
            <v>380232.63335041062</v>
          </cell>
        </row>
        <row r="80">
          <cell r="L80">
            <v>716470.70365840872</v>
          </cell>
          <cell r="M80">
            <v>177109.55817605805</v>
          </cell>
          <cell r="N80">
            <v>462906.17342650361</v>
          </cell>
          <cell r="O80">
            <v>437210.41502707655</v>
          </cell>
          <cell r="Y80">
            <v>1793696.850288047</v>
          </cell>
        </row>
        <row r="81">
          <cell r="L81">
            <v>962262.37918198481</v>
          </cell>
          <cell r="M81">
            <v>237868.57432710566</v>
          </cell>
          <cell r="N81">
            <v>478279.88161915058</v>
          </cell>
          <cell r="O81">
            <v>408493.58180130878</v>
          </cell>
          <cell r="Y81">
            <v>2086904.4169295498</v>
          </cell>
        </row>
        <row r="82">
          <cell r="L82">
            <v>335543.20764010027</v>
          </cell>
          <cell r="M82">
            <v>82132.365837901278</v>
          </cell>
          <cell r="N82">
            <v>127652.62348936092</v>
          </cell>
          <cell r="O82">
            <v>105411.36571920327</v>
          </cell>
          <cell r="Y82">
            <v>650739.56268656568</v>
          </cell>
        </row>
        <row r="83">
          <cell r="L83">
            <v>186521.4430930269</v>
          </cell>
          <cell r="M83">
            <v>45655.662376456821</v>
          </cell>
          <cell r="N83">
            <v>85296.719241015075</v>
          </cell>
          <cell r="O83">
            <v>71414.18844827234</v>
          </cell>
          <cell r="Y83">
            <v>388888.01315877115</v>
          </cell>
        </row>
        <row r="84">
          <cell r="L84">
            <v>255643.0335568529</v>
          </cell>
          <cell r="M84">
            <v>63194.244360377976</v>
          </cell>
          <cell r="N84">
            <v>129174.49812309103</v>
          </cell>
          <cell r="O84">
            <v>114813.07375257577</v>
          </cell>
          <cell r="Y84">
            <v>562824.8497928977</v>
          </cell>
        </row>
        <row r="85">
          <cell r="L85">
            <v>114592.91625466719</v>
          </cell>
          <cell r="M85">
            <v>28327.049053559633</v>
          </cell>
          <cell r="N85">
            <v>61309.198070301703</v>
          </cell>
          <cell r="O85">
            <v>52850.181879000251</v>
          </cell>
          <cell r="Y85">
            <v>257079.34525752877</v>
          </cell>
        </row>
        <row r="86">
          <cell r="L86">
            <v>396938.80404174869</v>
          </cell>
          <cell r="M86">
            <v>98122.164448310345</v>
          </cell>
          <cell r="N86">
            <v>153863.70038846429</v>
          </cell>
          <cell r="O86">
            <v>131413.29271076445</v>
          </cell>
          <cell r="Y86">
            <v>780337.96158928773</v>
          </cell>
        </row>
        <row r="87">
          <cell r="L87">
            <v>455886.07662605384</v>
          </cell>
          <cell r="M87">
            <v>104546.71685824</v>
          </cell>
          <cell r="N87">
            <v>186416.78825170919</v>
          </cell>
          <cell r="O87">
            <v>159216.52669780148</v>
          </cell>
          <cell r="Y87">
            <v>906066.10843380447</v>
          </cell>
        </row>
        <row r="88">
          <cell r="L88">
            <v>550081.97104380664</v>
          </cell>
          <cell r="M88">
            <v>135978.72788757176</v>
          </cell>
          <cell r="N88">
            <v>270725.45550743432</v>
          </cell>
          <cell r="O88">
            <v>224521.27647252067</v>
          </cell>
          <cell r="Y88">
            <v>1181307.4309113333</v>
          </cell>
        </row>
        <row r="89">
          <cell r="L89">
            <v>2101104.1443412458</v>
          </cell>
          <cell r="M89">
            <v>519387.08001043514</v>
          </cell>
          <cell r="N89">
            <v>1298955.5209405501</v>
          </cell>
          <cell r="O89">
            <v>1184295.258065606</v>
          </cell>
          <cell r="Y89">
            <v>5103742.003357837</v>
          </cell>
        </row>
        <row r="90">
          <cell r="L90">
            <v>175339.80805716116</v>
          </cell>
          <cell r="M90">
            <v>43343.511154203996</v>
          </cell>
          <cell r="N90">
            <v>98158.435774821482</v>
          </cell>
          <cell r="O90">
            <v>86247.719765028349</v>
          </cell>
          <cell r="Y90">
            <v>403089.47475121496</v>
          </cell>
        </row>
        <row r="91">
          <cell r="L91">
            <v>508857.14794307208</v>
          </cell>
          <cell r="M91">
            <v>125788.06668122283</v>
          </cell>
          <cell r="N91">
            <v>232933.33504824349</v>
          </cell>
          <cell r="O91">
            <v>210716.67526497244</v>
          </cell>
          <cell r="Y91">
            <v>1078295.2249375109</v>
          </cell>
        </row>
        <row r="92">
          <cell r="L92">
            <v>526312.60028917168</v>
          </cell>
          <cell r="M92">
            <v>130103.00578060973</v>
          </cell>
          <cell r="N92">
            <v>233708.22033743782</v>
          </cell>
          <cell r="O92">
            <v>199607.61823987812</v>
          </cell>
          <cell r="Y92">
            <v>1089731.4446470973</v>
          </cell>
        </row>
        <row r="93">
          <cell r="L93">
            <v>292474.22968071391</v>
          </cell>
          <cell r="M93">
            <v>57862.353603278025</v>
          </cell>
          <cell r="N93">
            <v>105416.15810977423</v>
          </cell>
          <cell r="O93">
            <v>90034.780179787005</v>
          </cell>
          <cell r="Y93">
            <v>487925.16797027516</v>
          </cell>
        </row>
        <row r="94">
          <cell r="L94">
            <v>1151637.4143930918</v>
          </cell>
          <cell r="M94">
            <v>233634.26778437587</v>
          </cell>
          <cell r="N94">
            <v>580314.89833684103</v>
          </cell>
          <cell r="O94">
            <v>495640.56633902708</v>
          </cell>
          <cell r="Y94">
            <v>2461227.1468533357</v>
          </cell>
        </row>
        <row r="95">
          <cell r="L95">
            <v>150807.18620645054</v>
          </cell>
          <cell r="M95">
            <v>37279.115506630966</v>
          </cell>
          <cell r="N95">
            <v>78355.193837906932</v>
          </cell>
          <cell r="O95">
            <v>66669.862643285349</v>
          </cell>
          <cell r="Y95">
            <v>333111.35819427384</v>
          </cell>
        </row>
        <row r="96">
          <cell r="L96">
            <v>721656.25974738155</v>
          </cell>
          <cell r="M96">
            <v>176642.93177514471</v>
          </cell>
          <cell r="N96">
            <v>322297.68337113038</v>
          </cell>
          <cell r="O96">
            <v>279974.9051897492</v>
          </cell>
          <cell r="Y96">
            <v>1500571.7800834058</v>
          </cell>
        </row>
        <row r="97">
          <cell r="L97">
            <v>538881.63538466848</v>
          </cell>
          <cell r="M97">
            <v>129939.18179063505</v>
          </cell>
          <cell r="N97">
            <v>289693.19644981466</v>
          </cell>
          <cell r="O97">
            <v>292717.78204007365</v>
          </cell>
          <cell r="Y97">
            <v>1251231.795665192</v>
          </cell>
        </row>
        <row r="98">
          <cell r="L98">
            <v>245038.64304002165</v>
          </cell>
          <cell r="M98">
            <v>60572.868622930037</v>
          </cell>
          <cell r="N98">
            <v>124889.36694548078</v>
          </cell>
          <cell r="O98">
            <v>105326.50394075908</v>
          </cell>
          <cell r="Y98">
            <v>535827.38254919159</v>
          </cell>
        </row>
        <row r="99">
          <cell r="L99">
            <v>224872.65123963717</v>
          </cell>
          <cell r="M99">
            <v>55587.89173593239</v>
          </cell>
          <cell r="N99">
            <v>100030.31824093498</v>
          </cell>
          <cell r="O99">
            <v>90347.736765459558</v>
          </cell>
          <cell r="Y99">
            <v>470838.59798196412</v>
          </cell>
        </row>
        <row r="100">
          <cell r="L100">
            <v>382951.44567542127</v>
          </cell>
          <cell r="M100">
            <v>94664.528500795743</v>
          </cell>
          <cell r="N100">
            <v>234623.33259626562</v>
          </cell>
          <cell r="O100">
            <v>239192.97205860645</v>
          </cell>
          <cell r="Y100">
            <v>951432.27883108903</v>
          </cell>
        </row>
        <row r="101">
          <cell r="L101">
            <v>699011.00769270421</v>
          </cell>
          <cell r="M101">
            <v>171099.95524068552</v>
          </cell>
          <cell r="N101">
            <v>325955.93287815544</v>
          </cell>
          <cell r="O101">
            <v>272573.59147277719</v>
          </cell>
          <cell r="Y101">
            <v>1468640.4872843223</v>
          </cell>
        </row>
        <row r="102">
          <cell r="L102">
            <v>3180234.528837523</v>
          </cell>
          <cell r="M102">
            <v>778804.5106092057</v>
          </cell>
          <cell r="N102">
            <v>2072549.0673448155</v>
          </cell>
          <cell r="O102">
            <v>1922981.6668662492</v>
          </cell>
          <cell r="Y102">
            <v>7954569.7736577941</v>
          </cell>
        </row>
        <row r="103">
          <cell r="L103">
            <v>67350.472277218025</v>
          </cell>
          <cell r="M103">
            <v>13958.05258685544</v>
          </cell>
          <cell r="N103">
            <v>25459.790681202969</v>
          </cell>
          <cell r="O103">
            <v>21744.926949609238</v>
          </cell>
          <cell r="Y103">
            <v>128513.24249488566</v>
          </cell>
        </row>
        <row r="104">
          <cell r="L104">
            <v>401025.20431874372</v>
          </cell>
          <cell r="M104">
            <v>99132.311191078159</v>
          </cell>
          <cell r="N104">
            <v>197726.40555587711</v>
          </cell>
          <cell r="O104">
            <v>179905.23476156429</v>
          </cell>
          <cell r="Y104">
            <v>877789.15582726325</v>
          </cell>
        </row>
        <row r="105">
          <cell r="L105">
            <v>829654.9512446142</v>
          </cell>
          <cell r="M105">
            <v>108745.02065566376</v>
          </cell>
          <cell r="N105">
            <v>404286.16621518513</v>
          </cell>
          <cell r="O105">
            <v>345296.36402617121</v>
          </cell>
          <cell r="Y105">
            <v>1579237.4814859706</v>
          </cell>
        </row>
        <row r="106">
          <cell r="L106">
            <v>194506.69836511271</v>
          </cell>
          <cell r="M106">
            <v>47610.247933198094</v>
          </cell>
          <cell r="N106">
            <v>172115.89581618737</v>
          </cell>
          <cell r="O106">
            <v>192072.66125784913</v>
          </cell>
          <cell r="Y106">
            <v>606305.50337234722</v>
          </cell>
        </row>
        <row r="107">
          <cell r="L107">
            <v>462308.79902212787</v>
          </cell>
          <cell r="M107">
            <v>114281.44475081099</v>
          </cell>
          <cell r="N107">
            <v>194146.55407814967</v>
          </cell>
          <cell r="O107">
            <v>163997.58467090587</v>
          </cell>
          <cell r="Y107">
            <v>934734.3825219943</v>
          </cell>
        </row>
        <row r="108">
          <cell r="L108">
            <v>368736.79344438808</v>
          </cell>
          <cell r="M108">
            <v>90257.303761465751</v>
          </cell>
          <cell r="N108">
            <v>174483.86573099653</v>
          </cell>
          <cell r="O108">
            <v>145397.96956455705</v>
          </cell>
          <cell r="Y108">
            <v>778875.93250140746</v>
          </cell>
        </row>
        <row r="109">
          <cell r="L109">
            <v>109460.51333625409</v>
          </cell>
          <cell r="M109">
            <v>26793.124466344529</v>
          </cell>
          <cell r="N109">
            <v>86934.727129009567</v>
          </cell>
          <cell r="O109">
            <v>92938.944193719057</v>
          </cell>
          <cell r="Y109">
            <v>316127.30912532727</v>
          </cell>
        </row>
        <row r="110">
          <cell r="L110">
            <v>397980.06345628848</v>
          </cell>
          <cell r="M110">
            <v>98379.560869286302</v>
          </cell>
          <cell r="N110">
            <v>176634.26247127156</v>
          </cell>
          <cell r="O110">
            <v>157191.68835654767</v>
          </cell>
          <cell r="Y110">
            <v>830185.5751533939</v>
          </cell>
        </row>
        <row r="111">
          <cell r="L111">
            <v>221521.13246324437</v>
          </cell>
          <cell r="M111">
            <v>54759.405648958113</v>
          </cell>
          <cell r="N111">
            <v>155797.86073825971</v>
          </cell>
          <cell r="O111">
            <v>153514.78374213981</v>
          </cell>
          <cell r="Y111">
            <v>585593.18259260198</v>
          </cell>
        </row>
        <row r="112">
          <cell r="L112">
            <v>178782.23869752785</v>
          </cell>
          <cell r="M112">
            <v>43892.419464758474</v>
          </cell>
          <cell r="N112">
            <v>109231.01239468397</v>
          </cell>
          <cell r="O112">
            <v>110371.45528442781</v>
          </cell>
          <cell r="Y112">
            <v>442277.12584139808</v>
          </cell>
        </row>
        <row r="113">
          <cell r="L113">
            <v>86275.398371642877</v>
          </cell>
          <cell r="M113">
            <v>21327.03767096415</v>
          </cell>
          <cell r="N113">
            <v>41862.581705095137</v>
          </cell>
          <cell r="O113">
            <v>35045.286435174152</v>
          </cell>
          <cell r="Y113">
            <v>184510.30418287631</v>
          </cell>
        </row>
        <row r="114">
          <cell r="L114">
            <v>299750.79325581412</v>
          </cell>
          <cell r="M114">
            <v>74097.559447135849</v>
          </cell>
          <cell r="N114">
            <v>141907.65605360272</v>
          </cell>
          <cell r="O114">
            <v>115396.59645090516</v>
          </cell>
          <cell r="Y114">
            <v>631152.60520745791</v>
          </cell>
        </row>
        <row r="115">
          <cell r="L115">
            <v>1278049.0458876654</v>
          </cell>
          <cell r="M115">
            <v>312833.60653872957</v>
          </cell>
          <cell r="N115">
            <v>646403.84186479356</v>
          </cell>
          <cell r="O115">
            <v>559483.22419236752</v>
          </cell>
          <cell r="Y115">
            <v>2796769.7184835556</v>
          </cell>
        </row>
        <row r="116">
          <cell r="L116">
            <v>599404.62903516844</v>
          </cell>
          <cell r="M116">
            <v>148171.15127671248</v>
          </cell>
          <cell r="N116">
            <v>298978.65964572853</v>
          </cell>
          <cell r="O116">
            <v>249576.3349438989</v>
          </cell>
          <cell r="Y116">
            <v>1296130.7749015084</v>
          </cell>
        </row>
        <row r="117">
          <cell r="L117">
            <v>29500.620088368229</v>
          </cell>
          <cell r="M117">
            <v>7292.4709455554867</v>
          </cell>
          <cell r="N117">
            <v>20183.295409819162</v>
          </cell>
          <cell r="O117">
            <v>20112.031477666467</v>
          </cell>
          <cell r="Y117">
            <v>77088.417921409346</v>
          </cell>
        </row>
        <row r="118">
          <cell r="L118">
            <v>850473.27901320742</v>
          </cell>
          <cell r="M118">
            <v>210234.62078414141</v>
          </cell>
          <cell r="N118">
            <v>413930.35921721504</v>
          </cell>
          <cell r="O118">
            <v>353533.36310220457</v>
          </cell>
          <cell r="Y118">
            <v>1828171.6221167685</v>
          </cell>
        </row>
        <row r="119">
          <cell r="L119">
            <v>949029.38208807202</v>
          </cell>
          <cell r="M119">
            <v>155694.15756106397</v>
          </cell>
          <cell r="N119">
            <v>465430.223031578</v>
          </cell>
          <cell r="O119">
            <v>397518.82985566632</v>
          </cell>
          <cell r="Y119">
            <v>1967672.5925363803</v>
          </cell>
        </row>
        <row r="120">
          <cell r="L120">
            <v>86182.8132826074</v>
          </cell>
          <cell r="M120">
            <v>21304.150895372299</v>
          </cell>
          <cell r="N120">
            <v>69121.922125055542</v>
          </cell>
          <cell r="O120">
            <v>72656.013895688389</v>
          </cell>
          <cell r="Y120">
            <v>249264.90019872366</v>
          </cell>
        </row>
        <row r="121">
          <cell r="L121">
            <v>2603483.5141105894</v>
          </cell>
          <cell r="M121">
            <v>0</v>
          </cell>
          <cell r="N121">
            <v>1684466.3941040644</v>
          </cell>
          <cell r="O121">
            <v>1555967.79610324</v>
          </cell>
          <cell r="Y121">
            <v>5843917.7043178938</v>
          </cell>
        </row>
        <row r="122">
          <cell r="L122">
            <v>463006.56773755542</v>
          </cell>
          <cell r="M122">
            <v>114453.93122969622</v>
          </cell>
          <cell r="N122">
            <v>247005.62046740999</v>
          </cell>
          <cell r="O122">
            <v>246133.48381078852</v>
          </cell>
          <cell r="Y122">
            <v>1070599.6032454502</v>
          </cell>
        </row>
        <row r="123">
          <cell r="L123">
            <v>305079.05649186578</v>
          </cell>
          <cell r="M123">
            <v>75414.691247172144</v>
          </cell>
          <cell r="N123">
            <v>150046.75511570601</v>
          </cell>
          <cell r="O123">
            <v>132776.56681011579</v>
          </cell>
          <cell r="Y123">
            <v>663317.0696648598</v>
          </cell>
        </row>
        <row r="124">
          <cell r="L124">
            <v>1607058.8382109806</v>
          </cell>
          <cell r="M124">
            <v>397260.4592834498</v>
          </cell>
          <cell r="N124">
            <v>923868.59584166505</v>
          </cell>
          <cell r="O124">
            <v>823547.11211512017</v>
          </cell>
          <cell r="Y124">
            <v>3751735.0054512159</v>
          </cell>
        </row>
        <row r="125">
          <cell r="L125">
            <v>20589285.430535641</v>
          </cell>
          <cell r="M125">
            <v>5089607.5250055091</v>
          </cell>
          <cell r="N125">
            <v>19397309.507321551</v>
          </cell>
          <cell r="O125">
            <v>22505517.031906549</v>
          </cell>
          <cell r="Y125">
            <v>67581719.494769245</v>
          </cell>
        </row>
        <row r="126">
          <cell r="L126">
            <v>325673.84620422695</v>
          </cell>
          <cell r="M126">
            <v>80505.665781176416</v>
          </cell>
          <cell r="N126">
            <v>135289.46098968262</v>
          </cell>
          <cell r="O126">
            <v>117169.73677130351</v>
          </cell>
          <cell r="Y126">
            <v>658638.70974638942</v>
          </cell>
        </row>
        <row r="127">
          <cell r="L127">
            <v>52949.213234257935</v>
          </cell>
          <cell r="M127">
            <v>13088.897722970065</v>
          </cell>
          <cell r="N127">
            <v>26791.466555304294</v>
          </cell>
          <cell r="O127">
            <v>22517.857786274875</v>
          </cell>
          <cell r="Y127">
            <v>115347.43529880718</v>
          </cell>
        </row>
        <row r="128">
          <cell r="L128">
            <v>160693.48967288071</v>
          </cell>
          <cell r="M128">
            <v>39723.815999036859</v>
          </cell>
          <cell r="N128">
            <v>145960.14376562778</v>
          </cell>
          <cell r="O128">
            <v>165715.04423441764</v>
          </cell>
          <cell r="Y128">
            <v>512092.49367196299</v>
          </cell>
        </row>
        <row r="129">
          <cell r="L129">
            <v>235039.09591258905</v>
          </cell>
          <cell r="M129">
            <v>58101.008483140424</v>
          </cell>
          <cell r="N129">
            <v>106788.52079746981</v>
          </cell>
          <cell r="O129">
            <v>86099.686057655985</v>
          </cell>
          <cell r="Y129">
            <v>486028.31125085533</v>
          </cell>
        </row>
        <row r="130">
          <cell r="L130">
            <v>1244846.4269960099</v>
          </cell>
          <cell r="M130">
            <v>307722.56221577938</v>
          </cell>
          <cell r="N130">
            <v>651529.32707596675</v>
          </cell>
          <cell r="O130">
            <v>562202.06387056934</v>
          </cell>
          <cell r="Y130">
            <v>2766300.3801583252</v>
          </cell>
        </row>
        <row r="131">
          <cell r="L131">
            <v>1862464.1830252516</v>
          </cell>
          <cell r="M131">
            <v>276036.03486529773</v>
          </cell>
          <cell r="N131">
            <v>1103873.515759815</v>
          </cell>
          <cell r="O131">
            <v>993620.08550061728</v>
          </cell>
          <cell r="Y131">
            <v>3959957.7842856841</v>
          </cell>
        </row>
        <row r="132">
          <cell r="L132">
            <v>184239.72168396003</v>
          </cell>
          <cell r="M132">
            <v>45543.544961865402</v>
          </cell>
          <cell r="N132">
            <v>92571.078257489629</v>
          </cell>
          <cell r="O132">
            <v>81858.925867515194</v>
          </cell>
          <cell r="Y132">
            <v>404213.27077083028</v>
          </cell>
        </row>
        <row r="133">
          <cell r="L133">
            <v>1079325.8919952048</v>
          </cell>
          <cell r="M133">
            <v>266806.34795416467</v>
          </cell>
          <cell r="N133">
            <v>540850.23784127261</v>
          </cell>
          <cell r="O133">
            <v>489742.05340511643</v>
          </cell>
          <cell r="Y133">
            <v>2376724.5311957584</v>
          </cell>
        </row>
        <row r="134">
          <cell r="L134">
            <v>175878.00930222488</v>
          </cell>
          <cell r="M134">
            <v>43476.552999790059</v>
          </cell>
          <cell r="N134">
            <v>89830.921755775649</v>
          </cell>
          <cell r="O134">
            <v>75834.858500067829</v>
          </cell>
          <cell r="Y134">
            <v>385020.34255785844</v>
          </cell>
        </row>
        <row r="135">
          <cell r="L135">
            <v>140829.45926259403</v>
          </cell>
          <cell r="M135">
            <v>34812.649255318182</v>
          </cell>
          <cell r="N135">
            <v>59290.055301594322</v>
          </cell>
          <cell r="O135">
            <v>53499.05161455214</v>
          </cell>
          <cell r="Y135">
            <v>288431.21543405869</v>
          </cell>
        </row>
        <row r="136">
          <cell r="L136">
            <v>417736.69262874423</v>
          </cell>
          <cell r="M136">
            <v>103263.34445724741</v>
          </cell>
          <cell r="N136">
            <v>226018.758053078</v>
          </cell>
          <cell r="O136">
            <v>195781.18773297669</v>
          </cell>
          <cell r="Y136">
            <v>942799.9828720463</v>
          </cell>
        </row>
        <row r="137">
          <cell r="L137">
            <v>298084.20912449196</v>
          </cell>
          <cell r="M137">
            <v>73685.584501538644</v>
          </cell>
          <cell r="N137">
            <v>136750.52917854104</v>
          </cell>
          <cell r="O137">
            <v>116459.00125041205</v>
          </cell>
          <cell r="Y137">
            <v>624979.32405498368</v>
          </cell>
        </row>
        <row r="138">
          <cell r="L138">
            <v>269958.50458223751</v>
          </cell>
          <cell r="M138">
            <v>66732.988841403974</v>
          </cell>
          <cell r="N138">
            <v>164264.82622944278</v>
          </cell>
          <cell r="O138">
            <v>172874.19666568481</v>
          </cell>
          <cell r="Y138">
            <v>673830.51631876908</v>
          </cell>
        </row>
        <row r="139">
          <cell r="L139">
            <v>470896.69046716084</v>
          </cell>
          <cell r="M139">
            <v>116404.34754603662</v>
          </cell>
          <cell r="N139">
            <v>253441.44842320934</v>
          </cell>
          <cell r="O139">
            <v>221060.99535118975</v>
          </cell>
          <cell r="Y139">
            <v>1061803.4817875966</v>
          </cell>
        </row>
        <row r="140">
          <cell r="L140">
            <v>117695.21262776684</v>
          </cell>
          <cell r="M140">
            <v>29093.928058053902</v>
          </cell>
          <cell r="N140">
            <v>68116.067222569953</v>
          </cell>
          <cell r="O140">
            <v>60650.148151889778</v>
          </cell>
          <cell r="Y140">
            <v>275555.35606028046</v>
          </cell>
        </row>
        <row r="141">
          <cell r="L141">
            <v>1030281.2537810539</v>
          </cell>
          <cell r="M141">
            <v>254682.65027795921</v>
          </cell>
          <cell r="N141">
            <v>631007.42436341138</v>
          </cell>
          <cell r="O141">
            <v>578579.71204264148</v>
          </cell>
          <cell r="Y141">
            <v>2494551.0404650657</v>
          </cell>
        </row>
        <row r="142">
          <cell r="L142">
            <v>773720.51543676585</v>
          </cell>
          <cell r="M142">
            <v>141536.90713881931</v>
          </cell>
          <cell r="N142">
            <v>367708.55678370659</v>
          </cell>
          <cell r="O142">
            <v>314055.83047119307</v>
          </cell>
          <cell r="Y142">
            <v>1597021.8098304849</v>
          </cell>
        </row>
        <row r="143">
          <cell r="L143">
            <v>286563.20014154055</v>
          </cell>
          <cell r="M143">
            <v>70837.623237674037</v>
          </cell>
          <cell r="N143">
            <v>151951.38535426222</v>
          </cell>
          <cell r="O143">
            <v>130473.79678543577</v>
          </cell>
          <cell r="Y143">
            <v>639826.00551891257</v>
          </cell>
        </row>
        <row r="144">
          <cell r="L144">
            <v>541495.18285006366</v>
          </cell>
          <cell r="M144">
            <v>133856.09781298559</v>
          </cell>
          <cell r="N144">
            <v>245671.518794092</v>
          </cell>
          <cell r="O144">
            <v>238290.14371898343</v>
          </cell>
          <cell r="Y144">
            <v>1159312.9431761247</v>
          </cell>
        </row>
        <row r="145">
          <cell r="L145">
            <v>141618.6604570013</v>
          </cell>
          <cell r="M145">
            <v>35007.73758780658</v>
          </cell>
          <cell r="N145">
            <v>72599.828187871521</v>
          </cell>
          <cell r="O145">
            <v>61393.48479807804</v>
          </cell>
          <cell r="Y145">
            <v>310619.71103075746</v>
          </cell>
        </row>
        <row r="146">
          <cell r="L146">
            <v>541984.80217442627</v>
          </cell>
          <cell r="M146">
            <v>133977.13034337311</v>
          </cell>
          <cell r="N146">
            <v>267295.95214053278</v>
          </cell>
          <cell r="O146">
            <v>221903.80447905583</v>
          </cell>
          <cell r="Y146">
            <v>1165161.689137388</v>
          </cell>
        </row>
        <row r="147">
          <cell r="L147">
            <v>704041.72796022799</v>
          </cell>
          <cell r="M147">
            <v>0</v>
          </cell>
          <cell r="N147">
            <v>0</v>
          </cell>
          <cell r="O147">
            <v>0</v>
          </cell>
          <cell r="Y147">
            <v>704041.72796022799</v>
          </cell>
        </row>
        <row r="148">
          <cell r="L148">
            <v>900577.53338255873</v>
          </cell>
          <cell r="M148">
            <v>0</v>
          </cell>
          <cell r="N148">
            <v>441789.26732129377</v>
          </cell>
          <cell r="O148">
            <v>377327.34983228118</v>
          </cell>
          <cell r="Y148">
            <v>1719694.1505361337</v>
          </cell>
        </row>
        <row r="151">
          <cell r="L151">
            <v>0</v>
          </cell>
          <cell r="M151">
            <v>0</v>
          </cell>
          <cell r="N151">
            <v>0</v>
          </cell>
          <cell r="O151">
            <v>0</v>
          </cell>
          <cell r="Y151">
            <v>0</v>
          </cell>
        </row>
        <row r="152">
          <cell r="L152">
            <v>717031.25874101662</v>
          </cell>
          <cell r="M152">
            <v>177248.12582789245</v>
          </cell>
          <cell r="N152">
            <v>344845.05329929426</v>
          </cell>
          <cell r="O152">
            <v>294528.36383543088</v>
          </cell>
          <cell r="Y152">
            <v>1533652.8017036342</v>
          </cell>
        </row>
      </sheetData>
      <sheetData sheetId="38"/>
      <sheetData sheetId="39"/>
      <sheetData sheetId="40"/>
    </sheetDataSet>
  </externalBook>
</externalLink>
</file>

<file path=xl/persons/person.xml><?xml version="1.0" encoding="utf-8"?>
<personList xmlns="http://schemas.microsoft.com/office/spreadsheetml/2018/threadedcomments" xmlns:x="http://schemas.openxmlformats.org/spreadsheetml/2006/main">
  <person displayName="Ashley  Broadrick" id="{FE502DE0-9AF9-46FE-9BAA-E8706F3906D1}" userId="Ashley  Broadrick"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X7" dT="2021-03-12T20:37:36.39" personId="{FE502DE0-9AF9-46FE-9BAA-E8706F3906D1}" id="{5532FEA6-0C90-47F5-89AC-302E2D116D72}">
    <text>Tracey had the population percentages rather than the direct cert</text>
  </threadedComment>
  <threadedComment ref="D10" dT="2021-03-12T19:47:13.61" personId="{FE502DE0-9AF9-46FE-9BAA-E8706F3906D1}" id="{413D301E-450E-4CA8-B36B-20EA1A4418BB}">
    <text>match with feds = -1</text>
  </threadedComment>
  <threadedComment ref="AW44" dT="2021-03-12T15:03:28.03" personId="{FE502DE0-9AF9-46FE-9BAA-E8706F3906D1}" id="{92C2B9E4-BAA6-43A0-A78F-4C1A6EB9309F}">
    <text>GEorge has 16951</text>
  </threadedComment>
  <threadedComment ref="AW81" dT="2021-03-12T15:54:31.95" personId="{FE502DE0-9AF9-46FE-9BAA-E8706F3906D1}" id="{51801F72-F516-44DB-8A92-30C5EEDF91F5}">
    <text>I have 1440, george has 1490</text>
  </threadedComment>
</ThreadedComments>
</file>

<file path=xl/worksheets/_rels/sheet1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DCFC3-76A6-47D8-9A52-37D28F506E75}">
  <dimension ref="B1:I13"/>
  <sheetViews>
    <sheetView workbookViewId="0">
      <selection activeCell="F32" sqref="F32"/>
    </sheetView>
  </sheetViews>
  <sheetFormatPr defaultColWidth="8.7265625" defaultRowHeight="13" x14ac:dyDescent="0.3"/>
  <cols>
    <col min="1" max="1" width="2.1796875" style="266" customWidth="1"/>
    <col min="2" max="2" width="20.453125" style="266" customWidth="1"/>
    <col min="3" max="3" width="22" style="266" customWidth="1"/>
    <col min="4" max="4" width="19.453125" style="266" customWidth="1"/>
    <col min="5" max="5" width="24.54296875" style="266" customWidth="1"/>
    <col min="6" max="6" width="25.81640625" style="266" customWidth="1"/>
    <col min="7" max="16384" width="8.7265625" style="266"/>
  </cols>
  <sheetData>
    <row r="1" spans="2:9" ht="8.15" customHeight="1" x14ac:dyDescent="0.3"/>
    <row r="2" spans="2:9" ht="14" x14ac:dyDescent="0.3">
      <c r="C2" s="846" t="s">
        <v>0</v>
      </c>
      <c r="D2" s="847"/>
      <c r="E2" s="847"/>
      <c r="F2" s="847"/>
      <c r="G2" s="460"/>
      <c r="H2" s="460"/>
      <c r="I2" s="460"/>
    </row>
    <row r="3" spans="2:9" ht="57" customHeight="1" x14ac:dyDescent="0.3">
      <c r="C3" s="461" t="s">
        <v>1</v>
      </c>
      <c r="D3" s="462" t="s">
        <v>2</v>
      </c>
      <c r="E3" s="463" t="s">
        <v>3</v>
      </c>
      <c r="F3" s="464" t="s">
        <v>4</v>
      </c>
    </row>
    <row r="4" spans="2:9" x14ac:dyDescent="0.3">
      <c r="B4" s="465" t="s">
        <v>5</v>
      </c>
    </row>
    <row r="5" spans="2:9" x14ac:dyDescent="0.3">
      <c r="B5" s="265" t="s">
        <v>6</v>
      </c>
      <c r="C5" s="440">
        <f>'Title I-A '!C152</f>
        <v>293627923.3847062</v>
      </c>
      <c r="D5" s="440">
        <f>'Title I-A '!D152</f>
        <v>298247816.86829621</v>
      </c>
      <c r="E5" s="473">
        <f>'Title I-A '!E152</f>
        <v>-4619893.4835897842</v>
      </c>
      <c r="F5" s="474">
        <f>'Title I-A '!F152</f>
        <v>-1.549011668249734E-2</v>
      </c>
    </row>
    <row r="6" spans="2:9" x14ac:dyDescent="0.3">
      <c r="B6" s="265" t="s">
        <v>7</v>
      </c>
      <c r="C6" s="440">
        <f>'Title I-A Neglected'!C33</f>
        <v>2968714</v>
      </c>
      <c r="D6" s="440">
        <f>'Title I-A Neglected'!D33</f>
        <v>3094408</v>
      </c>
      <c r="E6" s="473">
        <f>'Title I-A Neglected'!E33</f>
        <v>-125694</v>
      </c>
      <c r="F6" s="467">
        <f>'Title I-A Neglected'!F33</f>
        <v>4.2339545001640444E-2</v>
      </c>
    </row>
    <row r="7" spans="2:9" x14ac:dyDescent="0.3">
      <c r="B7" s="265" t="s">
        <v>8</v>
      </c>
      <c r="C7" s="440">
        <f>'Title I-D LEAs '!C29</f>
        <v>1542372.0000000002</v>
      </c>
      <c r="D7" s="440">
        <f>'Title I-D LEAs '!D29</f>
        <v>1533652.9800000002</v>
      </c>
      <c r="E7" s="473">
        <f>'Title I-D LEAs '!E29</f>
        <v>-8719.0200000000186</v>
      </c>
      <c r="F7" s="831">
        <f>'Title I-D LEAs '!F29</f>
        <v>5.6851322389762622E-3</v>
      </c>
    </row>
    <row r="8" spans="2:9" x14ac:dyDescent="0.3">
      <c r="B8" s="265" t="s">
        <v>9</v>
      </c>
      <c r="C8" s="440">
        <f>'Title I-D SA'!C7</f>
        <v>241644</v>
      </c>
      <c r="D8" s="440">
        <f>'Title I-D SA'!D7</f>
        <v>243819</v>
      </c>
      <c r="E8" s="473">
        <f>'Title I-D SA'!E7</f>
        <v>-2175</v>
      </c>
      <c r="F8" s="474">
        <f>'Title I-D SA'!F7</f>
        <v>-8.9205517207436667E-3</v>
      </c>
    </row>
    <row r="9" spans="2:9" x14ac:dyDescent="0.3">
      <c r="B9" s="265" t="s">
        <v>10</v>
      </c>
      <c r="C9" s="440">
        <f>'Title II-A '!C153</f>
        <v>40176168.000000007</v>
      </c>
      <c r="D9" s="440">
        <f>'Title II-A '!D153</f>
        <v>39250549.999999993</v>
      </c>
      <c r="E9" s="440">
        <f>'Title II-A '!E153</f>
        <v>925618.0000000149</v>
      </c>
      <c r="F9" s="467">
        <f>'Title II-A '!F153</f>
        <v>2.3582293751298136E-2</v>
      </c>
    </row>
    <row r="10" spans="2:9" x14ac:dyDescent="0.3">
      <c r="B10" s="265" t="s">
        <v>11</v>
      </c>
      <c r="C10" s="440">
        <f>'Title III-A '!C153</f>
        <v>7276525.6500000041</v>
      </c>
      <c r="D10" s="440">
        <f>'Title III-A '!D153</f>
        <v>6851817.7163161254</v>
      </c>
      <c r="E10" s="440">
        <f>'Title III-A '!E153</f>
        <v>424707.93368387874</v>
      </c>
      <c r="F10" s="467">
        <f>'Title III-A '!F153</f>
        <v>6.1984709936536757E-2</v>
      </c>
    </row>
    <row r="11" spans="2:9" x14ac:dyDescent="0.3">
      <c r="B11" s="265" t="s">
        <v>12</v>
      </c>
      <c r="C11" s="440">
        <f>'Title IV-A'!C151</f>
        <v>22654405.870000001</v>
      </c>
      <c r="D11" s="440">
        <f>'Title IV-A'!D151</f>
        <v>21696793.059999999</v>
      </c>
      <c r="E11" s="829">
        <f>'Title IV-A'!E151</f>
        <v>957612.80999999971</v>
      </c>
      <c r="F11" s="467">
        <f>'Title IV-A'!F151</f>
        <v>4.4136145252057932E-2</v>
      </c>
    </row>
    <row r="12" spans="2:9" ht="13.5" thickBot="1" x14ac:dyDescent="0.35">
      <c r="B12" s="265" t="s">
        <v>13</v>
      </c>
      <c r="C12" s="442">
        <f>'Title V-B '!C83</f>
        <v>4179537.350000001</v>
      </c>
      <c r="D12" s="442">
        <f>'Title V-B '!D83</f>
        <v>4179537.3499999987</v>
      </c>
      <c r="E12" s="442">
        <f>'Title V-B '!E83</f>
        <v>0</v>
      </c>
      <c r="F12" s="469">
        <f>'Title V-B '!F83</f>
        <v>0</v>
      </c>
    </row>
    <row r="13" spans="2:9" x14ac:dyDescent="0.3">
      <c r="B13" s="265" t="s">
        <v>14</v>
      </c>
      <c r="C13" s="468">
        <f>SUM(C5:C12)</f>
        <v>372667290.2547062</v>
      </c>
      <c r="D13" s="468">
        <f t="shared" ref="D13:F13" si="0">SUM(D5:D12)</f>
        <v>375098394.97461236</v>
      </c>
      <c r="E13" s="830">
        <f t="shared" si="0"/>
        <v>-2448542.7599058915</v>
      </c>
      <c r="F13" s="475">
        <f t="shared" si="0"/>
        <v>0.15331715777726851</v>
      </c>
    </row>
  </sheetData>
  <mergeCells count="1">
    <mergeCell ref="C2:F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295D7-3F73-46EA-BD11-C2F1E0E326B3}">
  <dimension ref="A1:F151"/>
  <sheetViews>
    <sheetView tabSelected="1" topLeftCell="A130" workbookViewId="0">
      <selection activeCell="L31" sqref="L31"/>
    </sheetView>
  </sheetViews>
  <sheetFormatPr defaultRowHeight="14.5" x14ac:dyDescent="0.35"/>
  <cols>
    <col min="1" max="1" width="17.7265625" customWidth="1"/>
    <col min="2" max="2" width="27.54296875" customWidth="1"/>
    <col min="3" max="3" width="21.81640625" customWidth="1"/>
    <col min="4" max="4" width="17.1796875" customWidth="1"/>
    <col min="5" max="5" width="19.1796875" style="435" customWidth="1"/>
    <col min="6" max="6" width="22.7265625" customWidth="1"/>
  </cols>
  <sheetData>
    <row r="1" spans="1:6" ht="7.5" customHeight="1" thickBot="1" x14ac:dyDescent="0.4"/>
    <row r="2" spans="1:6" s="184" customFormat="1" ht="33" customHeight="1" thickBot="1" x14ac:dyDescent="0.35">
      <c r="B2" s="854" t="s">
        <v>269</v>
      </c>
      <c r="C2" s="855"/>
      <c r="D2" s="855"/>
      <c r="E2" s="855"/>
      <c r="F2" s="856"/>
    </row>
    <row r="3" spans="1:6" s="184" customFormat="1" ht="45.75" customHeight="1" thickBot="1" x14ac:dyDescent="0.35">
      <c r="A3" s="185"/>
      <c r="C3" s="212" t="s">
        <v>1</v>
      </c>
      <c r="D3" s="211" t="s">
        <v>2</v>
      </c>
      <c r="E3" s="454" t="s">
        <v>3</v>
      </c>
      <c r="F3" s="437" t="s">
        <v>4</v>
      </c>
    </row>
    <row r="4" spans="1:6" x14ac:dyDescent="0.35">
      <c r="A4" s="186" t="s">
        <v>78</v>
      </c>
      <c r="B4" s="186" t="s">
        <v>79</v>
      </c>
    </row>
    <row r="5" spans="1:6" x14ac:dyDescent="0.35">
      <c r="A5" s="428">
        <v>985</v>
      </c>
      <c r="B5" s="265" t="s">
        <v>261</v>
      </c>
      <c r="C5" s="488">
        <v>532971.25</v>
      </c>
      <c r="D5" s="439">
        <v>528871.09</v>
      </c>
      <c r="E5" s="515">
        <f>C5-D5</f>
        <v>4100.1600000000326</v>
      </c>
      <c r="F5" s="443">
        <f>(C5-D5)/D5</f>
        <v>7.7526642645564777E-3</v>
      </c>
    </row>
    <row r="6" spans="1:6" x14ac:dyDescent="0.35">
      <c r="A6" s="428">
        <v>171</v>
      </c>
      <c r="B6" s="265" t="s">
        <v>83</v>
      </c>
      <c r="C6" s="488">
        <v>10000</v>
      </c>
      <c r="D6" s="439">
        <v>10000</v>
      </c>
      <c r="E6" s="472">
        <f t="shared" ref="E6:E69" si="0">C6-D6</f>
        <v>0</v>
      </c>
      <c r="F6" s="443">
        <f t="shared" ref="F6:F69" si="1">(C6-D6)/D6</f>
        <v>0</v>
      </c>
    </row>
    <row r="7" spans="1:6" x14ac:dyDescent="0.35">
      <c r="A7" s="428">
        <v>51</v>
      </c>
      <c r="B7" s="265" t="s">
        <v>84</v>
      </c>
      <c r="C7" s="488">
        <v>18552.12</v>
      </c>
      <c r="D7" s="439">
        <v>20572.099999999999</v>
      </c>
      <c r="E7" s="472">
        <f t="shared" si="0"/>
        <v>-2019.9799999999996</v>
      </c>
      <c r="F7" s="478">
        <f t="shared" si="1"/>
        <v>-9.8190267400994541E-2</v>
      </c>
    </row>
    <row r="8" spans="1:6" x14ac:dyDescent="0.35">
      <c r="A8" s="428">
        <v>10</v>
      </c>
      <c r="B8" s="265" t="s">
        <v>85</v>
      </c>
      <c r="C8" s="488">
        <v>128497.17</v>
      </c>
      <c r="D8" s="439">
        <v>117768.49</v>
      </c>
      <c r="E8" s="515">
        <f t="shared" si="0"/>
        <v>10728.679999999993</v>
      </c>
      <c r="F8" s="443">
        <f t="shared" si="1"/>
        <v>9.1099750026513826E-2</v>
      </c>
    </row>
    <row r="9" spans="1:6" x14ac:dyDescent="0.35">
      <c r="A9" s="428">
        <v>793</v>
      </c>
      <c r="B9" s="265" t="s">
        <v>262</v>
      </c>
      <c r="C9" s="488">
        <v>56971.3</v>
      </c>
      <c r="D9" s="439">
        <v>63174.5</v>
      </c>
      <c r="E9" s="472">
        <f t="shared" si="0"/>
        <v>-6203.1999999999971</v>
      </c>
      <c r="F9" s="478">
        <f t="shared" si="1"/>
        <v>-9.8191517146950069E-2</v>
      </c>
    </row>
    <row r="10" spans="1:6" x14ac:dyDescent="0.35">
      <c r="A10" s="428">
        <v>541</v>
      </c>
      <c r="B10" s="265" t="s">
        <v>87</v>
      </c>
      <c r="C10" s="488">
        <v>50048.52</v>
      </c>
      <c r="D10" s="439">
        <v>51019.41</v>
      </c>
      <c r="E10" s="472">
        <f t="shared" si="0"/>
        <v>-970.89000000000669</v>
      </c>
      <c r="F10" s="478">
        <f t="shared" si="1"/>
        <v>-1.9029816299326211E-2</v>
      </c>
    </row>
    <row r="11" spans="1:6" x14ac:dyDescent="0.35">
      <c r="A11" s="265">
        <v>794</v>
      </c>
      <c r="B11" s="265" t="s">
        <v>231</v>
      </c>
      <c r="C11" s="488">
        <v>203806.69</v>
      </c>
      <c r="D11" s="439">
        <v>225880.16</v>
      </c>
      <c r="E11" s="472">
        <f t="shared" si="0"/>
        <v>-22073.47</v>
      </c>
      <c r="F11" s="478">
        <f t="shared" si="1"/>
        <v>-9.772203986397035E-2</v>
      </c>
    </row>
    <row r="12" spans="1:6" x14ac:dyDescent="0.35">
      <c r="A12" s="428">
        <v>20</v>
      </c>
      <c r="B12" s="265" t="s">
        <v>89</v>
      </c>
      <c r="C12" s="488">
        <v>160449.51</v>
      </c>
      <c r="D12" s="439">
        <v>152613.57</v>
      </c>
      <c r="E12" s="515">
        <f t="shared" si="0"/>
        <v>7835.9400000000023</v>
      </c>
      <c r="F12" s="443">
        <f t="shared" si="1"/>
        <v>5.1344975417323649E-2</v>
      </c>
    </row>
    <row r="13" spans="1:6" x14ac:dyDescent="0.35">
      <c r="A13" s="428">
        <v>172</v>
      </c>
      <c r="B13" s="265" t="s">
        <v>90</v>
      </c>
      <c r="C13" s="488">
        <v>10000</v>
      </c>
      <c r="D13" s="439">
        <v>10000</v>
      </c>
      <c r="E13" s="515">
        <f t="shared" si="0"/>
        <v>0</v>
      </c>
      <c r="F13" s="443">
        <f t="shared" si="1"/>
        <v>0</v>
      </c>
    </row>
    <row r="14" spans="1:6" x14ac:dyDescent="0.35">
      <c r="A14" s="428">
        <v>30</v>
      </c>
      <c r="B14" s="265" t="s">
        <v>91</v>
      </c>
      <c r="C14" s="488">
        <v>59984.43</v>
      </c>
      <c r="D14" s="439">
        <v>57072.4</v>
      </c>
      <c r="E14" s="472">
        <f t="shared" si="0"/>
        <v>2912.0299999999988</v>
      </c>
      <c r="F14" s="443">
        <f t="shared" si="1"/>
        <v>5.1023436897694834E-2</v>
      </c>
    </row>
    <row r="15" spans="1:6" x14ac:dyDescent="0.35">
      <c r="A15" s="428">
        <v>40</v>
      </c>
      <c r="B15" s="265" t="s">
        <v>92</v>
      </c>
      <c r="C15" s="488">
        <v>53858.400000000001</v>
      </c>
      <c r="D15" s="439">
        <v>48186.559999999998</v>
      </c>
      <c r="E15" s="472">
        <f t="shared" si="0"/>
        <v>5671.8400000000038</v>
      </c>
      <c r="F15" s="443">
        <f t="shared" si="1"/>
        <v>0.11770584992993906</v>
      </c>
    </row>
    <row r="16" spans="1:6" x14ac:dyDescent="0.35">
      <c r="A16" s="428">
        <v>50</v>
      </c>
      <c r="B16" s="265" t="s">
        <v>93</v>
      </c>
      <c r="C16" s="488">
        <v>181665.99</v>
      </c>
      <c r="D16" s="439">
        <v>171788.71</v>
      </c>
      <c r="E16" s="472">
        <f t="shared" si="0"/>
        <v>9877.2799999999988</v>
      </c>
      <c r="F16" s="443">
        <f t="shared" si="1"/>
        <v>5.7496677168132872E-2</v>
      </c>
    </row>
    <row r="17" spans="1:6" x14ac:dyDescent="0.35">
      <c r="A17" s="428">
        <v>274</v>
      </c>
      <c r="B17" s="265" t="s">
        <v>94</v>
      </c>
      <c r="C17" s="488">
        <v>10000</v>
      </c>
      <c r="D17" s="439">
        <v>10000</v>
      </c>
      <c r="E17" s="515">
        <f t="shared" si="0"/>
        <v>0</v>
      </c>
      <c r="F17" s="443">
        <f t="shared" si="1"/>
        <v>0</v>
      </c>
    </row>
    <row r="18" spans="1:6" x14ac:dyDescent="0.35">
      <c r="A18" s="428">
        <v>60</v>
      </c>
      <c r="B18" s="265" t="s">
        <v>95</v>
      </c>
      <c r="C18" s="488">
        <v>149259.12</v>
      </c>
      <c r="D18" s="439">
        <v>151969.87</v>
      </c>
      <c r="E18" s="472">
        <f t="shared" si="0"/>
        <v>-2710.75</v>
      </c>
      <c r="F18" s="478">
        <f t="shared" si="1"/>
        <v>-1.7837417377536746E-2</v>
      </c>
    </row>
    <row r="19" spans="1:6" x14ac:dyDescent="0.35">
      <c r="A19" s="428">
        <v>821</v>
      </c>
      <c r="B19" s="265" t="s">
        <v>96</v>
      </c>
      <c r="C19" s="488">
        <v>84785.4</v>
      </c>
      <c r="D19" s="439">
        <v>79835.58</v>
      </c>
      <c r="E19" s="515">
        <f t="shared" si="0"/>
        <v>4949.8199999999924</v>
      </c>
      <c r="F19" s="443">
        <f t="shared" si="1"/>
        <v>6.2000175861439126E-2</v>
      </c>
    </row>
    <row r="20" spans="1:6" x14ac:dyDescent="0.35">
      <c r="A20" s="428">
        <v>70</v>
      </c>
      <c r="B20" s="265" t="s">
        <v>97</v>
      </c>
      <c r="C20" s="488">
        <v>160174.85999999999</v>
      </c>
      <c r="D20" s="439">
        <v>151625.41</v>
      </c>
      <c r="E20" s="515">
        <f t="shared" si="0"/>
        <v>8549.4499999999825</v>
      </c>
      <c r="F20" s="443">
        <f t="shared" si="1"/>
        <v>5.6385338051188005E-2</v>
      </c>
    </row>
    <row r="21" spans="1:6" x14ac:dyDescent="0.35">
      <c r="A21" s="428">
        <v>80</v>
      </c>
      <c r="B21" s="265" t="s">
        <v>98</v>
      </c>
      <c r="C21" s="488">
        <v>36502.89</v>
      </c>
      <c r="D21" s="439">
        <v>34462.870000000003</v>
      </c>
      <c r="E21" s="515">
        <f t="shared" si="0"/>
        <v>2040.0199999999968</v>
      </c>
      <c r="F21" s="443">
        <f t="shared" si="1"/>
        <v>5.9194721739657688E-2</v>
      </c>
    </row>
    <row r="22" spans="1:6" x14ac:dyDescent="0.35">
      <c r="A22" s="428">
        <v>100</v>
      </c>
      <c r="B22" s="265" t="s">
        <v>99</v>
      </c>
      <c r="C22" s="488">
        <v>151280.41</v>
      </c>
      <c r="D22" s="439">
        <v>144056.70000000001</v>
      </c>
      <c r="E22" s="515">
        <f t="shared" si="0"/>
        <v>7223.7099999999919</v>
      </c>
      <c r="F22" s="443">
        <f t="shared" si="1"/>
        <v>5.0144908220166026E-2</v>
      </c>
    </row>
    <row r="23" spans="1:6" x14ac:dyDescent="0.35">
      <c r="A23" s="428">
        <v>110</v>
      </c>
      <c r="B23" s="265" t="s">
        <v>100</v>
      </c>
      <c r="C23" s="488">
        <v>57126.55</v>
      </c>
      <c r="D23" s="439">
        <v>59569.26</v>
      </c>
      <c r="E23" s="472">
        <f t="shared" si="0"/>
        <v>-2442.7099999999991</v>
      </c>
      <c r="F23" s="478">
        <f t="shared" si="1"/>
        <v>-4.1006216964924513E-2</v>
      </c>
    </row>
    <row r="24" spans="1:6" x14ac:dyDescent="0.35">
      <c r="A24" s="428">
        <v>120</v>
      </c>
      <c r="B24" s="265" t="s">
        <v>101</v>
      </c>
      <c r="C24" s="488">
        <v>47244.160000000003</v>
      </c>
      <c r="D24" s="439">
        <v>46687.360000000001</v>
      </c>
      <c r="E24" s="515">
        <f t="shared" si="0"/>
        <v>556.80000000000291</v>
      </c>
      <c r="F24" s="443">
        <f t="shared" si="1"/>
        <v>1.1926140180125904E-2</v>
      </c>
    </row>
    <row r="25" spans="1:6" x14ac:dyDescent="0.35">
      <c r="A25" s="428">
        <v>130</v>
      </c>
      <c r="B25" s="265" t="s">
        <v>102</v>
      </c>
      <c r="C25" s="488">
        <v>113610.01</v>
      </c>
      <c r="D25" s="439">
        <v>111110.1</v>
      </c>
      <c r="E25" s="515">
        <f t="shared" si="0"/>
        <v>2499.9099999999889</v>
      </c>
      <c r="F25" s="443">
        <f t="shared" si="1"/>
        <v>2.2499394744492075E-2</v>
      </c>
    </row>
    <row r="26" spans="1:6" x14ac:dyDescent="0.35">
      <c r="A26" s="428">
        <v>140</v>
      </c>
      <c r="B26" s="265" t="s">
        <v>103</v>
      </c>
      <c r="C26" s="488">
        <v>32787.760000000002</v>
      </c>
      <c r="D26" s="439">
        <v>31312.1</v>
      </c>
      <c r="E26" s="515">
        <f t="shared" si="0"/>
        <v>1475.6600000000035</v>
      </c>
      <c r="F26" s="443">
        <f t="shared" si="1"/>
        <v>4.7127468295004284E-2</v>
      </c>
    </row>
    <row r="27" spans="1:6" x14ac:dyDescent="0.35">
      <c r="A27" s="428">
        <v>61</v>
      </c>
      <c r="B27" s="265" t="s">
        <v>104</v>
      </c>
      <c r="C27" s="488">
        <v>118056.44</v>
      </c>
      <c r="D27" s="439">
        <v>118397.66</v>
      </c>
      <c r="E27" s="472">
        <f t="shared" si="0"/>
        <v>-341.22000000000116</v>
      </c>
      <c r="F27" s="443">
        <f t="shared" si="1"/>
        <v>-2.8819826337784138E-3</v>
      </c>
    </row>
    <row r="28" spans="1:6" x14ac:dyDescent="0.35">
      <c r="A28" s="428">
        <v>11</v>
      </c>
      <c r="B28" s="265" t="s">
        <v>105</v>
      </c>
      <c r="C28" s="488">
        <v>15398.31</v>
      </c>
      <c r="D28" s="439">
        <v>14525.05</v>
      </c>
      <c r="E28" s="515">
        <f t="shared" si="0"/>
        <v>873.26000000000022</v>
      </c>
      <c r="F28" s="443">
        <f t="shared" si="1"/>
        <v>6.0120963439024323E-2</v>
      </c>
    </row>
    <row r="29" spans="1:6" x14ac:dyDescent="0.35">
      <c r="A29" s="428">
        <v>150</v>
      </c>
      <c r="B29" s="265" t="s">
        <v>106</v>
      </c>
      <c r="C29" s="488">
        <v>153334.68</v>
      </c>
      <c r="D29" s="439">
        <v>145567.5</v>
      </c>
      <c r="E29" s="515">
        <f t="shared" si="0"/>
        <v>7767.179999999993</v>
      </c>
      <c r="F29" s="443">
        <f t="shared" si="1"/>
        <v>5.3357926735019788E-2</v>
      </c>
    </row>
    <row r="30" spans="1:6" x14ac:dyDescent="0.35">
      <c r="A30" s="428">
        <v>160</v>
      </c>
      <c r="B30" s="265" t="s">
        <v>107</v>
      </c>
      <c r="C30" s="488">
        <v>84382.68</v>
      </c>
      <c r="D30" s="439">
        <v>80212.66</v>
      </c>
      <c r="E30" s="515">
        <f t="shared" si="0"/>
        <v>4170.0199999999895</v>
      </c>
      <c r="F30" s="443">
        <f t="shared" si="1"/>
        <v>5.1987055409956351E-2</v>
      </c>
    </row>
    <row r="31" spans="1:6" x14ac:dyDescent="0.35">
      <c r="A31" s="265">
        <v>795</v>
      </c>
      <c r="B31" s="265" t="s">
        <v>263</v>
      </c>
      <c r="C31" s="488">
        <v>138381.48000000001</v>
      </c>
      <c r="D31" s="439">
        <v>153448.9</v>
      </c>
      <c r="E31" s="472">
        <f t="shared" si="0"/>
        <v>-15067.419999999984</v>
      </c>
      <c r="F31" s="478">
        <f t="shared" si="1"/>
        <v>-9.8191775894124908E-2</v>
      </c>
    </row>
    <row r="32" spans="1:6" x14ac:dyDescent="0.35">
      <c r="A32" s="428">
        <v>170</v>
      </c>
      <c r="B32" s="265" t="s">
        <v>109</v>
      </c>
      <c r="C32" s="488">
        <v>32439.17</v>
      </c>
      <c r="D32" s="439">
        <v>30988.36</v>
      </c>
      <c r="E32" s="515">
        <f t="shared" si="0"/>
        <v>1450.8099999999977</v>
      </c>
      <c r="F32" s="443">
        <f t="shared" si="1"/>
        <v>4.6817901947698998E-2</v>
      </c>
    </row>
    <row r="33" spans="1:6" x14ac:dyDescent="0.35">
      <c r="A33" s="428">
        <v>180</v>
      </c>
      <c r="B33" s="265" t="s">
        <v>110</v>
      </c>
      <c r="C33" s="488">
        <v>153650.29</v>
      </c>
      <c r="D33" s="439">
        <v>145996.57999999999</v>
      </c>
      <c r="E33" s="515">
        <f t="shared" si="0"/>
        <v>7653.710000000021</v>
      </c>
      <c r="F33" s="443">
        <f t="shared" si="1"/>
        <v>5.2423899244763282E-2</v>
      </c>
    </row>
    <row r="34" spans="1:6" x14ac:dyDescent="0.35">
      <c r="A34" s="428">
        <v>190</v>
      </c>
      <c r="B34" s="265" t="s">
        <v>111</v>
      </c>
      <c r="C34" s="488">
        <v>2802618.74</v>
      </c>
      <c r="D34" s="439">
        <v>2669323.39</v>
      </c>
      <c r="E34" s="515">
        <f t="shared" si="0"/>
        <v>133295.35000000009</v>
      </c>
      <c r="F34" s="443">
        <f t="shared" si="1"/>
        <v>4.9936006442441616E-2</v>
      </c>
    </row>
    <row r="35" spans="1:6" x14ac:dyDescent="0.35">
      <c r="A35" s="428">
        <v>721</v>
      </c>
      <c r="B35" s="265" t="s">
        <v>112</v>
      </c>
      <c r="C35" s="488">
        <v>24463.86</v>
      </c>
      <c r="D35" s="439">
        <v>23871.27</v>
      </c>
      <c r="E35" s="515">
        <f t="shared" si="0"/>
        <v>592.59000000000015</v>
      </c>
      <c r="F35" s="443">
        <f t="shared" si="1"/>
        <v>2.4824401885613967E-2</v>
      </c>
    </row>
    <row r="36" spans="1:6" x14ac:dyDescent="0.35">
      <c r="A36" s="428">
        <v>200</v>
      </c>
      <c r="B36" s="265" t="s">
        <v>113</v>
      </c>
      <c r="C36" s="488">
        <v>36103.19</v>
      </c>
      <c r="D36" s="439">
        <v>34299.919999999998</v>
      </c>
      <c r="E36" s="515">
        <f t="shared" si="0"/>
        <v>1803.2700000000041</v>
      </c>
      <c r="F36" s="443">
        <f t="shared" si="1"/>
        <v>5.2573592008377981E-2</v>
      </c>
    </row>
    <row r="37" spans="1:6" x14ac:dyDescent="0.35">
      <c r="A37" s="428">
        <v>210</v>
      </c>
      <c r="B37" s="265" t="s">
        <v>232</v>
      </c>
      <c r="C37" s="488">
        <v>71562.100000000006</v>
      </c>
      <c r="D37" s="439">
        <v>67355.360000000001</v>
      </c>
      <c r="E37" s="515">
        <f t="shared" si="0"/>
        <v>4206.7400000000052</v>
      </c>
      <c r="F37" s="443">
        <f t="shared" si="1"/>
        <v>6.2455905513681541E-2</v>
      </c>
    </row>
    <row r="38" spans="1:6" x14ac:dyDescent="0.35">
      <c r="A38" s="428">
        <v>220</v>
      </c>
      <c r="B38" s="265" t="s">
        <v>115</v>
      </c>
      <c r="C38" s="488">
        <v>121093.75</v>
      </c>
      <c r="D38" s="439">
        <v>128188.66</v>
      </c>
      <c r="E38" s="472">
        <f t="shared" si="0"/>
        <v>-7094.9100000000035</v>
      </c>
      <c r="F38" s="478">
        <f t="shared" si="1"/>
        <v>-5.5347407485186316E-2</v>
      </c>
    </row>
    <row r="39" spans="1:6" x14ac:dyDescent="0.35">
      <c r="A39" s="428">
        <v>230</v>
      </c>
      <c r="B39" s="265" t="s">
        <v>116</v>
      </c>
      <c r="C39" s="488">
        <v>56890.559999999998</v>
      </c>
      <c r="D39" s="439">
        <v>59466.11</v>
      </c>
      <c r="E39" s="472">
        <f t="shared" si="0"/>
        <v>-2575.5500000000029</v>
      </c>
      <c r="F39" s="478">
        <f t="shared" si="1"/>
        <v>-4.3311223821433806E-2</v>
      </c>
    </row>
    <row r="40" spans="1:6" x14ac:dyDescent="0.35">
      <c r="A40" s="428">
        <v>231</v>
      </c>
      <c r="B40" s="265" t="s">
        <v>117</v>
      </c>
      <c r="C40" s="488">
        <v>94715.43</v>
      </c>
      <c r="D40" s="439">
        <v>90096.99</v>
      </c>
      <c r="E40" s="515">
        <f t="shared" si="0"/>
        <v>4618.4399999999878</v>
      </c>
      <c r="F40" s="443">
        <f t="shared" si="1"/>
        <v>5.1260757989806179E-2</v>
      </c>
    </row>
    <row r="41" spans="1:6" x14ac:dyDescent="0.35">
      <c r="A41" s="428">
        <v>101</v>
      </c>
      <c r="B41" s="265" t="s">
        <v>118</v>
      </c>
      <c r="C41" s="488">
        <v>60113.29</v>
      </c>
      <c r="D41" s="439">
        <v>57026.27</v>
      </c>
      <c r="E41" s="515">
        <f t="shared" si="0"/>
        <v>3087.0200000000041</v>
      </c>
      <c r="F41" s="443">
        <f t="shared" si="1"/>
        <v>5.4133296812153488E-2</v>
      </c>
    </row>
    <row r="42" spans="1:6" x14ac:dyDescent="0.35">
      <c r="A42" s="428">
        <v>542</v>
      </c>
      <c r="B42" s="265" t="s">
        <v>119</v>
      </c>
      <c r="C42" s="488">
        <v>10000</v>
      </c>
      <c r="D42" s="439">
        <v>10000</v>
      </c>
      <c r="E42" s="472">
        <f t="shared" si="0"/>
        <v>0</v>
      </c>
      <c r="F42" s="443">
        <f t="shared" si="1"/>
        <v>0</v>
      </c>
    </row>
    <row r="43" spans="1:6" x14ac:dyDescent="0.35">
      <c r="A43" s="428">
        <v>240</v>
      </c>
      <c r="B43" s="265" t="s">
        <v>120</v>
      </c>
      <c r="C43" s="488">
        <v>80523.75</v>
      </c>
      <c r="D43" s="439">
        <v>86137.72</v>
      </c>
      <c r="E43" s="472">
        <f t="shared" si="0"/>
        <v>-5613.9700000000012</v>
      </c>
      <c r="F43" s="478">
        <f t="shared" si="1"/>
        <v>-6.5174351027633429E-2</v>
      </c>
    </row>
    <row r="44" spans="1:6" x14ac:dyDescent="0.35">
      <c r="A44" s="428">
        <v>521</v>
      </c>
      <c r="B44" s="265" t="s">
        <v>121</v>
      </c>
      <c r="C44" s="488">
        <v>27838.09</v>
      </c>
      <c r="D44" s="439">
        <v>26102.33</v>
      </c>
      <c r="E44" s="515">
        <f t="shared" si="0"/>
        <v>1735.7599999999984</v>
      </c>
      <c r="F44" s="443">
        <f t="shared" si="1"/>
        <v>6.6498278123064039E-2</v>
      </c>
    </row>
    <row r="45" spans="1:6" x14ac:dyDescent="0.35">
      <c r="A45" s="428">
        <v>250</v>
      </c>
      <c r="B45" s="265" t="s">
        <v>122</v>
      </c>
      <c r="C45" s="488">
        <v>65028.06</v>
      </c>
      <c r="D45" s="439">
        <v>64572.31</v>
      </c>
      <c r="E45" s="515">
        <f t="shared" si="0"/>
        <v>455.75</v>
      </c>
      <c r="F45" s="443">
        <f t="shared" si="1"/>
        <v>7.057978876704272E-3</v>
      </c>
    </row>
    <row r="46" spans="1:6" x14ac:dyDescent="0.35">
      <c r="A46" s="428">
        <v>260</v>
      </c>
      <c r="B46" s="265" t="s">
        <v>123</v>
      </c>
      <c r="C46" s="488">
        <v>98231.97</v>
      </c>
      <c r="D46" s="439">
        <v>93609.96</v>
      </c>
      <c r="E46" s="515">
        <f t="shared" si="0"/>
        <v>4622.0099999999948</v>
      </c>
      <c r="F46" s="443">
        <f t="shared" si="1"/>
        <v>4.93751946908213E-2</v>
      </c>
    </row>
    <row r="47" spans="1:6" x14ac:dyDescent="0.35">
      <c r="A47" s="428">
        <v>941</v>
      </c>
      <c r="B47" s="265" t="s">
        <v>124</v>
      </c>
      <c r="C47" s="488">
        <v>29973.18</v>
      </c>
      <c r="D47" s="439">
        <v>28507.88</v>
      </c>
      <c r="E47" s="515">
        <f t="shared" si="0"/>
        <v>1465.2999999999993</v>
      </c>
      <c r="F47" s="443">
        <f t="shared" si="1"/>
        <v>5.1399823487400652E-2</v>
      </c>
    </row>
    <row r="48" spans="1:6" x14ac:dyDescent="0.35">
      <c r="A48" s="265">
        <v>796</v>
      </c>
      <c r="B48" s="265" t="s">
        <v>264</v>
      </c>
      <c r="C48" s="488">
        <v>97710.48</v>
      </c>
      <c r="D48" s="439">
        <v>108349.49</v>
      </c>
      <c r="E48" s="472">
        <f t="shared" si="0"/>
        <v>-10639.010000000009</v>
      </c>
      <c r="F48" s="478">
        <f t="shared" si="1"/>
        <v>-9.8191602009386564E-2</v>
      </c>
    </row>
    <row r="49" spans="1:6" x14ac:dyDescent="0.35">
      <c r="A49" s="428">
        <v>275</v>
      </c>
      <c r="B49" s="265" t="s">
        <v>126</v>
      </c>
      <c r="C49" s="488">
        <v>31098.880000000001</v>
      </c>
      <c r="D49" s="439">
        <v>33922.519999999997</v>
      </c>
      <c r="E49" s="472">
        <f t="shared" si="0"/>
        <v>-2823.6399999999958</v>
      </c>
      <c r="F49" s="478">
        <f t="shared" si="1"/>
        <v>-8.3237919824352552E-2</v>
      </c>
    </row>
    <row r="50" spans="1:6" x14ac:dyDescent="0.35">
      <c r="A50" s="428">
        <v>280</v>
      </c>
      <c r="B50" s="265" t="s">
        <v>127</v>
      </c>
      <c r="C50" s="488">
        <v>76547.73</v>
      </c>
      <c r="D50" s="439">
        <v>73744.740000000005</v>
      </c>
      <c r="E50" s="515">
        <f t="shared" si="0"/>
        <v>2802.9899999999907</v>
      </c>
      <c r="F50" s="443">
        <f t="shared" si="1"/>
        <v>3.800935497230027E-2</v>
      </c>
    </row>
    <row r="51" spans="1:6" x14ac:dyDescent="0.35">
      <c r="A51" s="428">
        <v>290</v>
      </c>
      <c r="B51" s="265" t="s">
        <v>128</v>
      </c>
      <c r="C51" s="488">
        <v>77471.67</v>
      </c>
      <c r="D51" s="439">
        <v>73793.820000000007</v>
      </c>
      <c r="E51" s="515">
        <f t="shared" si="0"/>
        <v>3677.8499999999913</v>
      </c>
      <c r="F51" s="443">
        <f t="shared" si="1"/>
        <v>4.9839539408584502E-2</v>
      </c>
    </row>
    <row r="52" spans="1:6" x14ac:dyDescent="0.35">
      <c r="A52" s="428">
        <v>300</v>
      </c>
      <c r="B52" s="265" t="s">
        <v>129</v>
      </c>
      <c r="C52" s="488">
        <v>153839.26999999999</v>
      </c>
      <c r="D52" s="439">
        <v>143972.32999999999</v>
      </c>
      <c r="E52" s="515">
        <f t="shared" si="0"/>
        <v>9866.9400000000023</v>
      </c>
      <c r="F52" s="443">
        <f t="shared" si="1"/>
        <v>6.8533585585508011E-2</v>
      </c>
    </row>
    <row r="53" spans="1:6" x14ac:dyDescent="0.35">
      <c r="A53" s="428">
        <v>301</v>
      </c>
      <c r="B53" s="265" t="s">
        <v>130</v>
      </c>
      <c r="C53" s="488">
        <v>54995.03</v>
      </c>
      <c r="D53" s="439">
        <v>50503.02</v>
      </c>
      <c r="E53" s="515">
        <f t="shared" si="0"/>
        <v>4492.010000000002</v>
      </c>
      <c r="F53" s="443">
        <f t="shared" si="1"/>
        <v>8.8945373959814722E-2</v>
      </c>
    </row>
    <row r="54" spans="1:6" x14ac:dyDescent="0.35">
      <c r="A54" s="428">
        <v>310</v>
      </c>
      <c r="B54" s="265" t="s">
        <v>131</v>
      </c>
      <c r="C54" s="488">
        <v>52712.17</v>
      </c>
      <c r="D54" s="439">
        <v>50864.34</v>
      </c>
      <c r="E54" s="515">
        <f t="shared" si="0"/>
        <v>1847.8300000000017</v>
      </c>
      <c r="F54" s="443">
        <f t="shared" si="1"/>
        <v>3.6328594846605736E-2</v>
      </c>
    </row>
    <row r="55" spans="1:6" x14ac:dyDescent="0.35">
      <c r="A55" s="428">
        <v>320</v>
      </c>
      <c r="B55" s="265" t="s">
        <v>132</v>
      </c>
      <c r="C55" s="488">
        <v>204384.06</v>
      </c>
      <c r="D55" s="439">
        <v>193291.71</v>
      </c>
      <c r="E55" s="515">
        <f t="shared" si="0"/>
        <v>11092.350000000006</v>
      </c>
      <c r="F55" s="443">
        <f t="shared" si="1"/>
        <v>5.7386579072635897E-2</v>
      </c>
    </row>
    <row r="56" spans="1:6" x14ac:dyDescent="0.35">
      <c r="A56" s="428">
        <v>330</v>
      </c>
      <c r="B56" s="265" t="s">
        <v>133</v>
      </c>
      <c r="C56" s="488">
        <v>971394.21</v>
      </c>
      <c r="D56" s="439">
        <v>883749.43</v>
      </c>
      <c r="E56" s="515">
        <f t="shared" si="0"/>
        <v>87644.779999999912</v>
      </c>
      <c r="F56" s="443">
        <f t="shared" si="1"/>
        <v>9.9173789566121592E-2</v>
      </c>
    </row>
    <row r="57" spans="1:6" x14ac:dyDescent="0.35">
      <c r="A57" s="428">
        <v>340</v>
      </c>
      <c r="B57" s="265" t="s">
        <v>134</v>
      </c>
      <c r="C57" s="488">
        <v>42667.53</v>
      </c>
      <c r="D57" s="439">
        <v>40619.93</v>
      </c>
      <c r="E57" s="515">
        <f t="shared" si="0"/>
        <v>2047.5999999999985</v>
      </c>
      <c r="F57" s="443">
        <f t="shared" si="1"/>
        <v>5.040875255077984E-2</v>
      </c>
    </row>
    <row r="58" spans="1:6" x14ac:dyDescent="0.35">
      <c r="A58" s="428">
        <v>350</v>
      </c>
      <c r="B58" s="265" t="s">
        <v>135</v>
      </c>
      <c r="C58" s="488">
        <v>90811.09</v>
      </c>
      <c r="D58" s="439">
        <v>90651.48</v>
      </c>
      <c r="E58" s="515">
        <f t="shared" si="0"/>
        <v>159.61000000000058</v>
      </c>
      <c r="F58" s="443">
        <f t="shared" si="1"/>
        <v>1.7606993289023035E-3</v>
      </c>
    </row>
    <row r="59" spans="1:6" x14ac:dyDescent="0.35">
      <c r="A59" s="428">
        <v>360</v>
      </c>
      <c r="B59" s="265" t="s">
        <v>136</v>
      </c>
      <c r="C59" s="488">
        <v>92678.48</v>
      </c>
      <c r="D59" s="439">
        <v>87865.89</v>
      </c>
      <c r="E59" s="515">
        <f t="shared" si="0"/>
        <v>4812.5899999999965</v>
      </c>
      <c r="F59" s="443">
        <f t="shared" si="1"/>
        <v>5.4771994001312642E-2</v>
      </c>
    </row>
    <row r="60" spans="1:6" x14ac:dyDescent="0.35">
      <c r="A60" s="428">
        <v>370</v>
      </c>
      <c r="B60" s="265" t="s">
        <v>137</v>
      </c>
      <c r="C60" s="488">
        <v>168316.93</v>
      </c>
      <c r="D60" s="439">
        <v>157151.89000000001</v>
      </c>
      <c r="E60" s="515">
        <f t="shared" si="0"/>
        <v>11165.039999999979</v>
      </c>
      <c r="F60" s="443">
        <f t="shared" si="1"/>
        <v>7.1046170682388721E-2</v>
      </c>
    </row>
    <row r="61" spans="1:6" x14ac:dyDescent="0.35">
      <c r="A61" s="428">
        <v>380</v>
      </c>
      <c r="B61" s="265" t="s">
        <v>138</v>
      </c>
      <c r="C61" s="488">
        <v>74542.5</v>
      </c>
      <c r="D61" s="439">
        <v>70885.350000000006</v>
      </c>
      <c r="E61" s="515">
        <f t="shared" si="0"/>
        <v>3657.1499999999942</v>
      </c>
      <c r="F61" s="443">
        <f t="shared" si="1"/>
        <v>5.1592465862127984E-2</v>
      </c>
    </row>
    <row r="62" spans="1:6" x14ac:dyDescent="0.35">
      <c r="A62" s="428">
        <v>390</v>
      </c>
      <c r="B62" s="265" t="s">
        <v>139</v>
      </c>
      <c r="C62" s="488">
        <v>67754.33</v>
      </c>
      <c r="D62" s="439">
        <v>64555.65</v>
      </c>
      <c r="E62" s="515">
        <f t="shared" si="0"/>
        <v>3198.6800000000003</v>
      </c>
      <c r="F62" s="443">
        <f t="shared" si="1"/>
        <v>4.9549187406524454E-2</v>
      </c>
    </row>
    <row r="63" spans="1:6" x14ac:dyDescent="0.35">
      <c r="A63" s="428">
        <v>400</v>
      </c>
      <c r="B63" s="265" t="s">
        <v>140</v>
      </c>
      <c r="C63" s="488">
        <v>81251.98</v>
      </c>
      <c r="D63" s="439">
        <v>75355.56</v>
      </c>
      <c r="E63" s="515">
        <f t="shared" si="0"/>
        <v>5896.4199999999983</v>
      </c>
      <c r="F63" s="443">
        <f t="shared" si="1"/>
        <v>7.8247975331879938E-2</v>
      </c>
    </row>
    <row r="64" spans="1:6" x14ac:dyDescent="0.35">
      <c r="A64" s="428">
        <v>410</v>
      </c>
      <c r="B64" s="265" t="s">
        <v>141</v>
      </c>
      <c r="C64" s="488">
        <v>77904.97</v>
      </c>
      <c r="D64" s="439">
        <v>75262.25</v>
      </c>
      <c r="E64" s="515">
        <f t="shared" si="0"/>
        <v>2642.7200000000012</v>
      </c>
      <c r="F64" s="443">
        <f t="shared" si="1"/>
        <v>3.5113486508840767E-2</v>
      </c>
    </row>
    <row r="65" spans="1:6" x14ac:dyDescent="0.35">
      <c r="A65" s="428">
        <v>92</v>
      </c>
      <c r="B65" s="265" t="s">
        <v>142</v>
      </c>
      <c r="C65" s="488">
        <v>17921.09</v>
      </c>
      <c r="D65" s="439">
        <v>17146.62</v>
      </c>
      <c r="E65" s="515">
        <f t="shared" si="0"/>
        <v>774.47000000000116</v>
      </c>
      <c r="F65" s="443">
        <f t="shared" si="1"/>
        <v>4.516750239988996E-2</v>
      </c>
    </row>
    <row r="66" spans="1:6" x14ac:dyDescent="0.35">
      <c r="A66" s="428">
        <v>420</v>
      </c>
      <c r="B66" s="265" t="s">
        <v>143</v>
      </c>
      <c r="C66" s="488">
        <v>27260.639999999999</v>
      </c>
      <c r="D66" s="439">
        <v>25906.5</v>
      </c>
      <c r="E66" s="515">
        <f t="shared" si="0"/>
        <v>1354.1399999999994</v>
      </c>
      <c r="F66" s="443">
        <f t="shared" si="1"/>
        <v>5.227027965954488E-2</v>
      </c>
    </row>
    <row r="67" spans="1:6" x14ac:dyDescent="0.35">
      <c r="A67" s="428">
        <v>271</v>
      </c>
      <c r="B67" s="265" t="s">
        <v>144</v>
      </c>
      <c r="C67" s="488">
        <v>44618.42</v>
      </c>
      <c r="D67" s="439">
        <v>42505.81</v>
      </c>
      <c r="E67" s="515">
        <f t="shared" si="0"/>
        <v>2112.6100000000006</v>
      </c>
      <c r="F67" s="443">
        <f t="shared" si="1"/>
        <v>4.970167607675282E-2</v>
      </c>
    </row>
    <row r="68" spans="1:6" x14ac:dyDescent="0.35">
      <c r="A68" s="428">
        <v>430</v>
      </c>
      <c r="B68" s="265" t="s">
        <v>145</v>
      </c>
      <c r="C68" s="488">
        <v>50965.61</v>
      </c>
      <c r="D68" s="439">
        <v>48339.95</v>
      </c>
      <c r="E68" s="515">
        <f t="shared" si="0"/>
        <v>2625.6600000000035</v>
      </c>
      <c r="F68" s="443">
        <f t="shared" si="1"/>
        <v>5.4316564249652796E-2</v>
      </c>
    </row>
    <row r="69" spans="1:6" x14ac:dyDescent="0.35">
      <c r="A69" s="428">
        <v>93</v>
      </c>
      <c r="B69" s="265" t="s">
        <v>146</v>
      </c>
      <c r="C69" s="488">
        <v>30664.55</v>
      </c>
      <c r="D69" s="439">
        <v>29217.42</v>
      </c>
      <c r="E69" s="515">
        <f t="shared" si="0"/>
        <v>1447.130000000001</v>
      </c>
      <c r="F69" s="443">
        <f t="shared" si="1"/>
        <v>4.9529698378570082E-2</v>
      </c>
    </row>
    <row r="70" spans="1:6" x14ac:dyDescent="0.35">
      <c r="A70" s="428">
        <v>440</v>
      </c>
      <c r="B70" s="265" t="s">
        <v>147</v>
      </c>
      <c r="C70" s="488">
        <v>36198.04</v>
      </c>
      <c r="D70" s="439">
        <v>37575.42</v>
      </c>
      <c r="E70" s="472">
        <f t="shared" ref="E70:E133" si="2">C70-D70</f>
        <v>-1377.3799999999974</v>
      </c>
      <c r="F70" s="478">
        <f t="shared" ref="F70:F133" si="3">(C70-D70)/D70</f>
        <v>-3.6656409961618459E-2</v>
      </c>
    </row>
    <row r="71" spans="1:6" x14ac:dyDescent="0.35">
      <c r="A71" s="428">
        <v>450</v>
      </c>
      <c r="B71" s="265" t="s">
        <v>148</v>
      </c>
      <c r="C71" s="488">
        <v>136349.37</v>
      </c>
      <c r="D71" s="439">
        <v>135021.51</v>
      </c>
      <c r="E71" s="515">
        <f t="shared" si="2"/>
        <v>1327.859999999986</v>
      </c>
      <c r="F71" s="443">
        <f t="shared" si="3"/>
        <v>9.8344330470010732E-3</v>
      </c>
    </row>
    <row r="72" spans="1:6" x14ac:dyDescent="0.35">
      <c r="A72" s="428">
        <v>901</v>
      </c>
      <c r="B72" s="265" t="s">
        <v>149</v>
      </c>
      <c r="C72" s="488">
        <v>142800.97</v>
      </c>
      <c r="D72" s="439">
        <v>133015.39000000001</v>
      </c>
      <c r="E72" s="515">
        <f t="shared" si="2"/>
        <v>9785.5799999999872</v>
      </c>
      <c r="F72" s="443">
        <f t="shared" si="3"/>
        <v>7.3567276688810121E-2</v>
      </c>
    </row>
    <row r="73" spans="1:6" x14ac:dyDescent="0.35">
      <c r="A73" s="428">
        <v>460</v>
      </c>
      <c r="B73" s="265" t="s">
        <v>150</v>
      </c>
      <c r="C73" s="488">
        <v>71211.7</v>
      </c>
      <c r="D73" s="439">
        <v>65433.81</v>
      </c>
      <c r="E73" s="515">
        <f t="shared" si="2"/>
        <v>5777.8899999999994</v>
      </c>
      <c r="F73" s="443">
        <f t="shared" si="3"/>
        <v>8.8301292558082736E-2</v>
      </c>
    </row>
    <row r="74" spans="1:6" x14ac:dyDescent="0.35">
      <c r="A74" s="428">
        <v>822</v>
      </c>
      <c r="B74" s="265" t="s">
        <v>151</v>
      </c>
      <c r="C74" s="488">
        <v>173527.04000000001</v>
      </c>
      <c r="D74" s="439">
        <v>164996.43</v>
      </c>
      <c r="E74" s="515">
        <f t="shared" si="2"/>
        <v>8530.6100000000151</v>
      </c>
      <c r="F74" s="443">
        <f t="shared" si="3"/>
        <v>5.1701785305294276E-2</v>
      </c>
    </row>
    <row r="75" spans="1:6" x14ac:dyDescent="0.35">
      <c r="A75" s="428">
        <v>470</v>
      </c>
      <c r="B75" s="265" t="s">
        <v>152</v>
      </c>
      <c r="C75" s="488">
        <v>1166418.9099999999</v>
      </c>
      <c r="D75" s="439">
        <v>1103934.05</v>
      </c>
      <c r="E75" s="515">
        <f t="shared" si="2"/>
        <v>62484.85999999987</v>
      </c>
      <c r="F75" s="443">
        <f t="shared" si="3"/>
        <v>5.6601986323367659E-2</v>
      </c>
    </row>
    <row r="76" spans="1:6" x14ac:dyDescent="0.35">
      <c r="A76" s="428">
        <v>480</v>
      </c>
      <c r="B76" s="265" t="s">
        <v>153</v>
      </c>
      <c r="C76" s="488">
        <v>32312.67</v>
      </c>
      <c r="D76" s="439">
        <v>31842.26</v>
      </c>
      <c r="E76" s="515">
        <f t="shared" si="2"/>
        <v>470.40999999999985</v>
      </c>
      <c r="F76" s="443">
        <f t="shared" si="3"/>
        <v>1.4773134821460534E-2</v>
      </c>
    </row>
    <row r="77" spans="1:6" x14ac:dyDescent="0.35">
      <c r="A77" s="265">
        <v>797</v>
      </c>
      <c r="B77" s="265" t="s">
        <v>265</v>
      </c>
      <c r="C77" s="488">
        <v>24922.75</v>
      </c>
      <c r="D77" s="439">
        <v>27358.32</v>
      </c>
      <c r="E77" s="472">
        <f t="shared" si="2"/>
        <v>-2435.5699999999997</v>
      </c>
      <c r="F77" s="478">
        <f t="shared" si="3"/>
        <v>-8.902483778243693E-2</v>
      </c>
    </row>
    <row r="78" spans="1:6" x14ac:dyDescent="0.35">
      <c r="A78" s="428">
        <v>490</v>
      </c>
      <c r="B78" s="265" t="s">
        <v>155</v>
      </c>
      <c r="C78" s="488">
        <v>134428.13</v>
      </c>
      <c r="D78" s="439">
        <v>128298.42</v>
      </c>
      <c r="E78" s="515">
        <f t="shared" si="2"/>
        <v>6129.7100000000064</v>
      </c>
      <c r="F78" s="443">
        <f t="shared" si="3"/>
        <v>4.7776971844236321E-2</v>
      </c>
    </row>
    <row r="79" spans="1:6" x14ac:dyDescent="0.35">
      <c r="A79" s="428">
        <v>500</v>
      </c>
      <c r="B79" s="265" t="s">
        <v>156</v>
      </c>
      <c r="C79" s="488">
        <v>157793.16</v>
      </c>
      <c r="D79" s="439">
        <v>150107.85</v>
      </c>
      <c r="E79" s="515">
        <f t="shared" si="2"/>
        <v>7685.3099999999977</v>
      </c>
      <c r="F79" s="443">
        <f t="shared" si="3"/>
        <v>5.1198588215073344E-2</v>
      </c>
    </row>
    <row r="80" spans="1:6" x14ac:dyDescent="0.35">
      <c r="A80" s="428">
        <v>951</v>
      </c>
      <c r="B80" s="265" t="s">
        <v>157</v>
      </c>
      <c r="C80" s="488">
        <v>49987.41</v>
      </c>
      <c r="D80" s="439">
        <v>46733.38</v>
      </c>
      <c r="E80" s="515">
        <f t="shared" si="2"/>
        <v>3254.0300000000061</v>
      </c>
      <c r="F80" s="443">
        <f t="shared" si="3"/>
        <v>6.9629673693621275E-2</v>
      </c>
    </row>
    <row r="81" spans="1:6" x14ac:dyDescent="0.35">
      <c r="A81" s="428">
        <v>531</v>
      </c>
      <c r="B81" s="265" t="s">
        <v>158</v>
      </c>
      <c r="C81" s="488">
        <v>26717.13</v>
      </c>
      <c r="D81" s="439">
        <v>27980.84</v>
      </c>
      <c r="E81" s="472">
        <f t="shared" si="2"/>
        <v>-1263.7099999999991</v>
      </c>
      <c r="F81" s="478">
        <f t="shared" si="3"/>
        <v>-4.5163404672625952E-2</v>
      </c>
    </row>
    <row r="82" spans="1:6" x14ac:dyDescent="0.35">
      <c r="A82" s="428">
        <v>510</v>
      </c>
      <c r="B82" s="265" t="s">
        <v>159</v>
      </c>
      <c r="C82" s="488">
        <v>41655.54</v>
      </c>
      <c r="D82" s="439">
        <v>40404.44</v>
      </c>
      <c r="E82" s="515">
        <f t="shared" si="2"/>
        <v>1251.0999999999985</v>
      </c>
      <c r="F82" s="443">
        <f t="shared" si="3"/>
        <v>3.0964418761898406E-2</v>
      </c>
    </row>
    <row r="83" spans="1:6" x14ac:dyDescent="0.35">
      <c r="A83" s="428">
        <v>391</v>
      </c>
      <c r="B83" s="265" t="s">
        <v>160</v>
      </c>
      <c r="C83" s="488">
        <v>19097.86</v>
      </c>
      <c r="D83" s="439">
        <v>18414.7</v>
      </c>
      <c r="E83" s="515">
        <f t="shared" si="2"/>
        <v>683.15999999999985</v>
      </c>
      <c r="F83" s="443">
        <f t="shared" si="3"/>
        <v>3.7098622296317607E-2</v>
      </c>
    </row>
    <row r="84" spans="1:6" x14ac:dyDescent="0.35">
      <c r="A84" s="428">
        <v>520</v>
      </c>
      <c r="B84" s="265" t="s">
        <v>161</v>
      </c>
      <c r="C84" s="488">
        <v>59070.26</v>
      </c>
      <c r="D84" s="439">
        <v>56058.12</v>
      </c>
      <c r="E84" s="515">
        <f t="shared" si="2"/>
        <v>3012.1399999999994</v>
      </c>
      <c r="F84" s="443">
        <f t="shared" si="3"/>
        <v>5.373244768108526E-2</v>
      </c>
    </row>
    <row r="85" spans="1:6" x14ac:dyDescent="0.35">
      <c r="A85" s="428">
        <v>530</v>
      </c>
      <c r="B85" s="265" t="s">
        <v>162</v>
      </c>
      <c r="C85" s="488">
        <v>64207.27</v>
      </c>
      <c r="D85" s="439">
        <v>65020.21</v>
      </c>
      <c r="E85" s="472">
        <f t="shared" si="2"/>
        <v>-812.94000000000233</v>
      </c>
      <c r="F85" s="478">
        <f t="shared" si="3"/>
        <v>-1.2502881796290758E-2</v>
      </c>
    </row>
    <row r="86" spans="1:6" x14ac:dyDescent="0.35">
      <c r="A86" s="428">
        <v>560</v>
      </c>
      <c r="B86" s="265" t="s">
        <v>163</v>
      </c>
      <c r="C86" s="488">
        <v>82413.08</v>
      </c>
      <c r="D86" s="439">
        <v>84889.93</v>
      </c>
      <c r="E86" s="472">
        <f t="shared" si="2"/>
        <v>-2476.8499999999913</v>
      </c>
      <c r="F86" s="478">
        <f t="shared" si="3"/>
        <v>-2.9177194515297534E-2</v>
      </c>
    </row>
    <row r="87" spans="1:6" x14ac:dyDescent="0.35">
      <c r="A87" s="428">
        <v>570</v>
      </c>
      <c r="B87" s="265" t="s">
        <v>164</v>
      </c>
      <c r="C87" s="488">
        <v>399859.29</v>
      </c>
      <c r="D87" s="439">
        <v>365729.51</v>
      </c>
      <c r="E87" s="515">
        <f t="shared" si="2"/>
        <v>34129.77999999997</v>
      </c>
      <c r="F87" s="443">
        <f t="shared" si="3"/>
        <v>9.3319732389109011E-2</v>
      </c>
    </row>
    <row r="88" spans="1:6" x14ac:dyDescent="0.35">
      <c r="A88" s="428">
        <v>161</v>
      </c>
      <c r="B88" s="265" t="s">
        <v>165</v>
      </c>
      <c r="C88" s="488">
        <v>30391.67</v>
      </c>
      <c r="D88" s="439">
        <v>29002.26</v>
      </c>
      <c r="E88" s="515">
        <f t="shared" si="2"/>
        <v>1389.4099999999999</v>
      </c>
      <c r="F88" s="443">
        <f t="shared" si="3"/>
        <v>4.7906956216515535E-2</v>
      </c>
    </row>
    <row r="89" spans="1:6" x14ac:dyDescent="0.35">
      <c r="A89" s="428">
        <v>580</v>
      </c>
      <c r="B89" s="265" t="s">
        <v>166</v>
      </c>
      <c r="C89" s="488">
        <v>81423.22</v>
      </c>
      <c r="D89" s="439">
        <v>77480.800000000003</v>
      </c>
      <c r="E89" s="515">
        <f t="shared" si="2"/>
        <v>3942.4199999999983</v>
      </c>
      <c r="F89" s="443">
        <f t="shared" si="3"/>
        <v>5.0882541223115897E-2</v>
      </c>
    </row>
    <row r="90" spans="1:6" x14ac:dyDescent="0.35">
      <c r="A90" s="428">
        <v>590</v>
      </c>
      <c r="B90" s="265" t="s">
        <v>167</v>
      </c>
      <c r="C90" s="488">
        <v>85265.02</v>
      </c>
      <c r="D90" s="439">
        <v>78240.25</v>
      </c>
      <c r="E90" s="515">
        <f t="shared" si="2"/>
        <v>7024.7700000000041</v>
      </c>
      <c r="F90" s="443">
        <f t="shared" si="3"/>
        <v>8.9784605749598248E-2</v>
      </c>
    </row>
    <row r="91" spans="1:6" x14ac:dyDescent="0.35">
      <c r="A91" s="428">
        <v>52</v>
      </c>
      <c r="B91" s="265" t="s">
        <v>168</v>
      </c>
      <c r="C91" s="488">
        <v>37647.43</v>
      </c>
      <c r="D91" s="439">
        <v>39265.58</v>
      </c>
      <c r="E91" s="472">
        <f t="shared" si="2"/>
        <v>-1618.1500000000015</v>
      </c>
      <c r="F91" s="478">
        <f t="shared" si="3"/>
        <v>-4.121039342854483E-2</v>
      </c>
    </row>
    <row r="92" spans="1:6" x14ac:dyDescent="0.35">
      <c r="A92" s="428">
        <v>600</v>
      </c>
      <c r="B92" s="265" t="s">
        <v>169</v>
      </c>
      <c r="C92" s="488">
        <v>177015.48</v>
      </c>
      <c r="D92" s="439">
        <v>176773.62</v>
      </c>
      <c r="E92" s="515">
        <f t="shared" si="2"/>
        <v>241.86000000001513</v>
      </c>
      <c r="F92" s="443">
        <f t="shared" si="3"/>
        <v>1.3681905705162068E-3</v>
      </c>
    </row>
    <row r="93" spans="1:6" x14ac:dyDescent="0.35">
      <c r="A93" s="428">
        <v>94</v>
      </c>
      <c r="B93" s="265" t="s">
        <v>170</v>
      </c>
      <c r="C93" s="488">
        <v>23154.41</v>
      </c>
      <c r="D93" s="439">
        <v>23969.200000000001</v>
      </c>
      <c r="E93" s="472">
        <f t="shared" si="2"/>
        <v>-814.79000000000087</v>
      </c>
      <c r="F93" s="478">
        <f t="shared" si="3"/>
        <v>-3.3993207950202796E-2</v>
      </c>
    </row>
    <row r="94" spans="1:6" x14ac:dyDescent="0.35">
      <c r="A94" s="428">
        <v>540</v>
      </c>
      <c r="B94" s="265" t="s">
        <v>171</v>
      </c>
      <c r="C94" s="488">
        <v>110769.44</v>
      </c>
      <c r="D94" s="439">
        <v>107572.92</v>
      </c>
      <c r="E94" s="515">
        <f t="shared" si="2"/>
        <v>3196.5200000000041</v>
      </c>
      <c r="F94" s="443">
        <f t="shared" si="3"/>
        <v>2.9714913381546249E-2</v>
      </c>
    </row>
    <row r="95" spans="1:6" x14ac:dyDescent="0.35">
      <c r="A95" s="428">
        <v>550</v>
      </c>
      <c r="B95" s="265" t="s">
        <v>172</v>
      </c>
      <c r="C95" s="488">
        <v>89080.35</v>
      </c>
      <c r="D95" s="439">
        <v>89698.17</v>
      </c>
      <c r="E95" s="472">
        <f t="shared" si="2"/>
        <v>-617.81999999999243</v>
      </c>
      <c r="F95" s="478">
        <f t="shared" si="3"/>
        <v>-6.8877659376996485E-3</v>
      </c>
    </row>
    <row r="96" spans="1:6" x14ac:dyDescent="0.35">
      <c r="A96" s="428">
        <v>610</v>
      </c>
      <c r="B96" s="265" t="s">
        <v>173</v>
      </c>
      <c r="C96" s="488">
        <v>40418.559999999998</v>
      </c>
      <c r="D96" s="439">
        <v>38549.21</v>
      </c>
      <c r="E96" s="515">
        <f t="shared" si="2"/>
        <v>1869.3499999999985</v>
      </c>
      <c r="F96" s="443">
        <f t="shared" si="3"/>
        <v>4.8492563142020252E-2</v>
      </c>
    </row>
    <row r="97" spans="1:6" x14ac:dyDescent="0.35">
      <c r="A97" s="428">
        <v>272</v>
      </c>
      <c r="B97" s="265" t="s">
        <v>174</v>
      </c>
      <c r="C97" s="488">
        <v>33425.300000000003</v>
      </c>
      <c r="D97" s="439">
        <v>33707.42</v>
      </c>
      <c r="E97" s="472">
        <f t="shared" si="2"/>
        <v>-282.11999999999534</v>
      </c>
      <c r="F97" s="478">
        <f t="shared" si="3"/>
        <v>-8.3696705354487332E-3</v>
      </c>
    </row>
    <row r="98" spans="1:6" x14ac:dyDescent="0.35">
      <c r="A98" s="265">
        <v>798</v>
      </c>
      <c r="B98" s="265" t="s">
        <v>266</v>
      </c>
      <c r="C98" s="488">
        <v>66243.23</v>
      </c>
      <c r="D98" s="439">
        <v>68341.429999999993</v>
      </c>
      <c r="E98" s="472">
        <f t="shared" si="2"/>
        <v>-2098.1999999999971</v>
      </c>
      <c r="F98" s="478">
        <f t="shared" si="3"/>
        <v>-3.070172807329313E-2</v>
      </c>
    </row>
    <row r="99" spans="1:6" x14ac:dyDescent="0.35">
      <c r="A99" s="428">
        <v>620</v>
      </c>
      <c r="B99" s="265" t="s">
        <v>176</v>
      </c>
      <c r="C99" s="488">
        <v>115098.92</v>
      </c>
      <c r="D99" s="439">
        <v>105556.16</v>
      </c>
      <c r="E99" s="515">
        <f t="shared" si="2"/>
        <v>9542.7599999999948</v>
      </c>
      <c r="F99" s="443">
        <f t="shared" si="3"/>
        <v>9.0404577051685045E-2</v>
      </c>
    </row>
    <row r="100" spans="1:6" x14ac:dyDescent="0.35">
      <c r="A100" s="428">
        <v>630</v>
      </c>
      <c r="B100" s="265" t="s">
        <v>177</v>
      </c>
      <c r="C100" s="488">
        <v>609664.96</v>
      </c>
      <c r="D100" s="439">
        <v>570537.96</v>
      </c>
      <c r="E100" s="515">
        <f t="shared" si="2"/>
        <v>39127</v>
      </c>
      <c r="F100" s="443">
        <f t="shared" si="3"/>
        <v>6.8579135383033937E-2</v>
      </c>
    </row>
    <row r="101" spans="1:6" x14ac:dyDescent="0.35">
      <c r="A101" s="428">
        <v>640</v>
      </c>
      <c r="B101" s="265" t="s">
        <v>178</v>
      </c>
      <c r="C101" s="488">
        <v>10000</v>
      </c>
      <c r="D101" s="439">
        <v>10000</v>
      </c>
      <c r="E101" s="515">
        <f t="shared" si="2"/>
        <v>0</v>
      </c>
      <c r="F101" s="443">
        <f t="shared" si="3"/>
        <v>0</v>
      </c>
    </row>
    <row r="102" spans="1:6" x14ac:dyDescent="0.35">
      <c r="A102" s="428">
        <v>650</v>
      </c>
      <c r="B102" s="265" t="s">
        <v>179</v>
      </c>
      <c r="C102" s="488">
        <v>66995.77</v>
      </c>
      <c r="D102" s="439">
        <v>62543.1</v>
      </c>
      <c r="E102" s="515">
        <f t="shared" si="2"/>
        <v>4452.6700000000055</v>
      </c>
      <c r="F102" s="443">
        <f t="shared" si="3"/>
        <v>7.1193624876285402E-2</v>
      </c>
    </row>
    <row r="103" spans="1:6" x14ac:dyDescent="0.35">
      <c r="A103" s="428">
        <v>751</v>
      </c>
      <c r="B103" s="265" t="s">
        <v>180</v>
      </c>
      <c r="C103" s="488">
        <v>122810.21</v>
      </c>
      <c r="D103" s="439">
        <v>121416.05</v>
      </c>
      <c r="E103" s="515">
        <f t="shared" si="2"/>
        <v>1394.1600000000035</v>
      </c>
      <c r="F103" s="443">
        <f t="shared" si="3"/>
        <v>1.1482501695616053E-2</v>
      </c>
    </row>
    <row r="104" spans="1:6" x14ac:dyDescent="0.35">
      <c r="A104" s="428">
        <v>151</v>
      </c>
      <c r="B104" s="265" t="s">
        <v>181</v>
      </c>
      <c r="C104" s="488">
        <v>46557.56</v>
      </c>
      <c r="D104" s="439">
        <v>43489.2</v>
      </c>
      <c r="E104" s="515">
        <f t="shared" si="2"/>
        <v>3068.3600000000006</v>
      </c>
      <c r="F104" s="443">
        <f t="shared" si="3"/>
        <v>7.0554528480634288E-2</v>
      </c>
    </row>
    <row r="105" spans="1:6" x14ac:dyDescent="0.35">
      <c r="A105" s="428">
        <v>12</v>
      </c>
      <c r="B105" s="265" t="s">
        <v>182</v>
      </c>
      <c r="C105" s="488">
        <v>72640.62</v>
      </c>
      <c r="D105" s="439">
        <v>67161.83</v>
      </c>
      <c r="E105" s="515">
        <f t="shared" si="2"/>
        <v>5478.7899999999936</v>
      </c>
      <c r="F105" s="443">
        <f t="shared" si="3"/>
        <v>8.1575948719681907E-2</v>
      </c>
    </row>
    <row r="106" spans="1:6" x14ac:dyDescent="0.35">
      <c r="A106" s="428">
        <v>660</v>
      </c>
      <c r="B106" s="265" t="s">
        <v>183</v>
      </c>
      <c r="C106" s="488">
        <v>56739.43</v>
      </c>
      <c r="D106" s="439">
        <v>55948.08</v>
      </c>
      <c r="E106" s="515">
        <f t="shared" si="2"/>
        <v>791.34999999999854</v>
      </c>
      <c r="F106" s="443">
        <f t="shared" si="3"/>
        <v>1.4144363845908538E-2</v>
      </c>
    </row>
    <row r="107" spans="1:6" x14ac:dyDescent="0.35">
      <c r="A107" s="428">
        <v>761</v>
      </c>
      <c r="B107" s="265" t="s">
        <v>184</v>
      </c>
      <c r="C107" s="488">
        <v>25051.72</v>
      </c>
      <c r="D107" s="439">
        <v>22747.65</v>
      </c>
      <c r="E107" s="515">
        <f t="shared" si="2"/>
        <v>2304.0699999999997</v>
      </c>
      <c r="F107" s="443">
        <f t="shared" si="3"/>
        <v>0.1012882649416533</v>
      </c>
    </row>
    <row r="108" spans="1:6" x14ac:dyDescent="0.35">
      <c r="A108" s="428">
        <v>670</v>
      </c>
      <c r="B108" s="265" t="s">
        <v>185</v>
      </c>
      <c r="C108" s="488">
        <v>63223.01</v>
      </c>
      <c r="D108" s="439">
        <v>59553.43</v>
      </c>
      <c r="E108" s="515">
        <f t="shared" si="2"/>
        <v>3669.5800000000017</v>
      </c>
      <c r="F108" s="443">
        <f t="shared" si="3"/>
        <v>6.1618281264404114E-2</v>
      </c>
    </row>
    <row r="109" spans="1:6" x14ac:dyDescent="0.35">
      <c r="A109" s="428">
        <v>401</v>
      </c>
      <c r="B109" s="265" t="s">
        <v>186</v>
      </c>
      <c r="C109" s="488">
        <v>45144.44</v>
      </c>
      <c r="D109" s="439">
        <v>42128.54</v>
      </c>
      <c r="E109" s="515">
        <f t="shared" si="2"/>
        <v>3015.9000000000015</v>
      </c>
      <c r="F109" s="443">
        <f t="shared" si="3"/>
        <v>7.158804933662552E-2</v>
      </c>
    </row>
    <row r="110" spans="1:6" x14ac:dyDescent="0.35">
      <c r="A110" s="428">
        <v>680</v>
      </c>
      <c r="B110" s="265" t="s">
        <v>187</v>
      </c>
      <c r="C110" s="488">
        <v>33041.42</v>
      </c>
      <c r="D110" s="439">
        <v>31820.77</v>
      </c>
      <c r="E110" s="515">
        <f t="shared" si="2"/>
        <v>1220.6499999999978</v>
      </c>
      <c r="F110" s="443">
        <f t="shared" si="3"/>
        <v>3.8360165388832447E-2</v>
      </c>
    </row>
    <row r="111" spans="1:6" x14ac:dyDescent="0.35">
      <c r="A111" s="428">
        <v>690</v>
      </c>
      <c r="B111" s="265" t="s">
        <v>188</v>
      </c>
      <c r="C111" s="488">
        <v>13528.23</v>
      </c>
      <c r="D111" s="439">
        <v>13024.54</v>
      </c>
      <c r="E111" s="515">
        <f t="shared" si="2"/>
        <v>503.68999999999869</v>
      </c>
      <c r="F111" s="443">
        <f t="shared" si="3"/>
        <v>3.8672383055370761E-2</v>
      </c>
    </row>
    <row r="112" spans="1:6" x14ac:dyDescent="0.35">
      <c r="A112" s="428">
        <v>700</v>
      </c>
      <c r="B112" s="265" t="s">
        <v>189</v>
      </c>
      <c r="C112" s="488">
        <v>47258.3</v>
      </c>
      <c r="D112" s="439">
        <v>45405.32</v>
      </c>
      <c r="E112" s="515">
        <f t="shared" si="2"/>
        <v>1852.9800000000032</v>
      </c>
      <c r="F112" s="443">
        <f t="shared" si="3"/>
        <v>4.0809755332635103E-2</v>
      </c>
    </row>
    <row r="113" spans="1:6" x14ac:dyDescent="0.35">
      <c r="A113" s="428">
        <v>710</v>
      </c>
      <c r="B113" s="265" t="s">
        <v>190</v>
      </c>
      <c r="C113" s="488">
        <v>210980.98</v>
      </c>
      <c r="D113" s="439">
        <v>200496.63</v>
      </c>
      <c r="E113" s="515">
        <f t="shared" si="2"/>
        <v>10484.350000000006</v>
      </c>
      <c r="F113" s="443">
        <f t="shared" si="3"/>
        <v>5.2291901365125217E-2</v>
      </c>
    </row>
    <row r="114" spans="1:6" x14ac:dyDescent="0.35">
      <c r="A114" s="428">
        <v>720</v>
      </c>
      <c r="B114" s="265" t="s">
        <v>191</v>
      </c>
      <c r="C114" s="488">
        <v>93596.800000000003</v>
      </c>
      <c r="D114" s="439">
        <v>93232.76</v>
      </c>
      <c r="E114" s="515">
        <f t="shared" si="2"/>
        <v>364.04000000000815</v>
      </c>
      <c r="F114" s="443">
        <f t="shared" si="3"/>
        <v>3.9046360957243802E-3</v>
      </c>
    </row>
    <row r="115" spans="1:6" x14ac:dyDescent="0.35">
      <c r="A115" s="428">
        <v>581</v>
      </c>
      <c r="B115" s="265" t="s">
        <v>192</v>
      </c>
      <c r="C115" s="488">
        <v>10000</v>
      </c>
      <c r="D115" s="439">
        <v>10000</v>
      </c>
      <c r="E115" s="515">
        <f t="shared" si="2"/>
        <v>0</v>
      </c>
      <c r="F115" s="443">
        <f t="shared" si="3"/>
        <v>0</v>
      </c>
    </row>
    <row r="116" spans="1:6" x14ac:dyDescent="0.35">
      <c r="A116" s="428">
        <v>730</v>
      </c>
      <c r="B116" s="265" t="s">
        <v>193</v>
      </c>
      <c r="C116" s="488">
        <v>138702.06</v>
      </c>
      <c r="D116" s="439">
        <v>131256.4</v>
      </c>
      <c r="E116" s="515">
        <f t="shared" si="2"/>
        <v>7445.6600000000035</v>
      </c>
      <c r="F116" s="443">
        <f t="shared" si="3"/>
        <v>5.6726072023916579E-2</v>
      </c>
    </row>
    <row r="117" spans="1:6" x14ac:dyDescent="0.35">
      <c r="A117" s="428">
        <v>740</v>
      </c>
      <c r="B117" s="265" t="s">
        <v>194</v>
      </c>
      <c r="C117" s="488">
        <v>148199.32</v>
      </c>
      <c r="D117" s="439">
        <v>141449.29999999999</v>
      </c>
      <c r="E117" s="515">
        <f t="shared" si="2"/>
        <v>6750.0200000000186</v>
      </c>
      <c r="F117" s="443">
        <f t="shared" si="3"/>
        <v>4.7720419966730265E-2</v>
      </c>
    </row>
    <row r="118" spans="1:6" x14ac:dyDescent="0.35">
      <c r="A118" s="428">
        <v>371</v>
      </c>
      <c r="B118" s="265" t="s">
        <v>195</v>
      </c>
      <c r="C118" s="488">
        <v>19126.189999999999</v>
      </c>
      <c r="D118" s="439">
        <v>17938.68</v>
      </c>
      <c r="E118" s="515">
        <f t="shared" si="2"/>
        <v>1187.5099999999984</v>
      </c>
      <c r="F118" s="443">
        <f t="shared" si="3"/>
        <v>6.6198293296942601E-2</v>
      </c>
    </row>
    <row r="119" spans="1:6" x14ac:dyDescent="0.35">
      <c r="A119" s="428">
        <v>750</v>
      </c>
      <c r="B119" s="265" t="s">
        <v>196</v>
      </c>
      <c r="C119" s="488">
        <v>450990.01</v>
      </c>
      <c r="D119" s="439">
        <v>419421.27</v>
      </c>
      <c r="E119" s="515">
        <f t="shared" si="2"/>
        <v>31568.739999999991</v>
      </c>
      <c r="F119" s="443">
        <f t="shared" si="3"/>
        <v>7.5267379739706541E-2</v>
      </c>
    </row>
    <row r="120" spans="1:6" x14ac:dyDescent="0.35">
      <c r="A120" s="428">
        <v>760</v>
      </c>
      <c r="B120" s="265" t="s">
        <v>197</v>
      </c>
      <c r="C120" s="488">
        <v>86742.99</v>
      </c>
      <c r="D120" s="439">
        <v>76538.92</v>
      </c>
      <c r="E120" s="515">
        <f t="shared" si="2"/>
        <v>10204.070000000007</v>
      </c>
      <c r="F120" s="443">
        <f t="shared" si="3"/>
        <v>0.13331870896532128</v>
      </c>
    </row>
    <row r="121" spans="1:6" x14ac:dyDescent="0.35">
      <c r="A121" s="428">
        <v>770</v>
      </c>
      <c r="B121" s="265" t="s">
        <v>198</v>
      </c>
      <c r="C121" s="488">
        <v>52340.01</v>
      </c>
      <c r="D121" s="439">
        <v>47718.7</v>
      </c>
      <c r="E121" s="515">
        <f t="shared" si="2"/>
        <v>4621.3100000000049</v>
      </c>
      <c r="F121" s="443">
        <f t="shared" si="3"/>
        <v>9.6844842797477834E-2</v>
      </c>
    </row>
    <row r="122" spans="1:6" x14ac:dyDescent="0.35">
      <c r="A122" s="428">
        <v>780</v>
      </c>
      <c r="B122" s="265" t="s">
        <v>199</v>
      </c>
      <c r="C122" s="488">
        <v>273210.76</v>
      </c>
      <c r="D122" s="439">
        <v>269059.59000000003</v>
      </c>
      <c r="E122" s="515">
        <f t="shared" si="2"/>
        <v>4151.1699999999837</v>
      </c>
      <c r="F122" s="443">
        <f t="shared" si="3"/>
        <v>1.542844096357979E-2</v>
      </c>
    </row>
    <row r="123" spans="1:6" x14ac:dyDescent="0.35">
      <c r="A123" s="265">
        <v>792</v>
      </c>
      <c r="B123" s="265" t="s">
        <v>200</v>
      </c>
      <c r="C123" s="488">
        <v>5103579.3</v>
      </c>
      <c r="D123" s="439">
        <v>4859197.7699999996</v>
      </c>
      <c r="E123" s="515">
        <f t="shared" si="2"/>
        <v>244381.53000000026</v>
      </c>
      <c r="F123" s="443">
        <f t="shared" si="3"/>
        <v>5.0292567120601123E-2</v>
      </c>
    </row>
    <row r="124" spans="1:6" x14ac:dyDescent="0.35">
      <c r="A124" s="428">
        <v>800</v>
      </c>
      <c r="B124" s="265" t="s">
        <v>201</v>
      </c>
      <c r="C124" s="488">
        <v>51336.93</v>
      </c>
      <c r="D124" s="439">
        <v>47141.85</v>
      </c>
      <c r="E124" s="515">
        <f t="shared" si="2"/>
        <v>4195.0800000000017</v>
      </c>
      <c r="F124" s="443">
        <f t="shared" si="3"/>
        <v>8.8988446571358612E-2</v>
      </c>
    </row>
    <row r="125" spans="1:6" x14ac:dyDescent="0.35">
      <c r="A125" s="428">
        <v>95</v>
      </c>
      <c r="B125" s="265" t="s">
        <v>202</v>
      </c>
      <c r="C125" s="488">
        <v>10000</v>
      </c>
      <c r="D125" s="439">
        <v>10000</v>
      </c>
      <c r="E125" s="515">
        <f t="shared" si="2"/>
        <v>0</v>
      </c>
      <c r="F125" s="443">
        <f t="shared" si="3"/>
        <v>0</v>
      </c>
    </row>
    <row r="126" spans="1:6" x14ac:dyDescent="0.35">
      <c r="A126" s="265">
        <v>987</v>
      </c>
      <c r="B126" s="265" t="s">
        <v>203</v>
      </c>
      <c r="C126" s="488">
        <v>43373.94</v>
      </c>
      <c r="D126" s="439">
        <v>36842.120000000003</v>
      </c>
      <c r="E126" s="515">
        <f t="shared" si="2"/>
        <v>6531.82</v>
      </c>
      <c r="F126" s="443">
        <f t="shared" si="3"/>
        <v>0.17729218622598264</v>
      </c>
    </row>
    <row r="127" spans="1:6" x14ac:dyDescent="0.35">
      <c r="A127" s="428">
        <v>810</v>
      </c>
      <c r="B127" s="265" t="s">
        <v>204</v>
      </c>
      <c r="C127" s="488">
        <v>36022.910000000003</v>
      </c>
      <c r="D127" s="439">
        <v>34967.49</v>
      </c>
      <c r="E127" s="515">
        <f t="shared" si="2"/>
        <v>1055.4200000000055</v>
      </c>
      <c r="F127" s="443">
        <f t="shared" si="3"/>
        <v>3.0182892738369427E-2</v>
      </c>
    </row>
    <row r="128" spans="1:6" x14ac:dyDescent="0.35">
      <c r="A128" s="428">
        <v>820</v>
      </c>
      <c r="B128" s="265" t="s">
        <v>205</v>
      </c>
      <c r="C128" s="488">
        <v>210059.79</v>
      </c>
      <c r="D128" s="439">
        <v>198640.55</v>
      </c>
      <c r="E128" s="515">
        <f t="shared" si="2"/>
        <v>11419.24000000002</v>
      </c>
      <c r="F128" s="443">
        <f t="shared" si="3"/>
        <v>5.7486953192588425E-2</v>
      </c>
    </row>
    <row r="129" spans="1:6" x14ac:dyDescent="0.35">
      <c r="A129" s="428">
        <v>830</v>
      </c>
      <c r="B129" s="265" t="s">
        <v>206</v>
      </c>
      <c r="C129" s="488">
        <v>304843.87</v>
      </c>
      <c r="D129" s="439">
        <v>303964.03999999998</v>
      </c>
      <c r="E129" s="515">
        <f t="shared" si="2"/>
        <v>879.8300000000163</v>
      </c>
      <c r="F129" s="443">
        <f t="shared" si="3"/>
        <v>2.8945200228290701E-3</v>
      </c>
    </row>
    <row r="130" spans="1:6" x14ac:dyDescent="0.35">
      <c r="A130" s="428">
        <v>621</v>
      </c>
      <c r="B130" s="265" t="s">
        <v>207</v>
      </c>
      <c r="C130" s="488">
        <v>31904.03</v>
      </c>
      <c r="D130" s="439">
        <v>29083.08</v>
      </c>
      <c r="E130" s="515">
        <f t="shared" si="2"/>
        <v>2820.9499999999971</v>
      </c>
      <c r="F130" s="443">
        <f t="shared" si="3"/>
        <v>9.6996260368571591E-2</v>
      </c>
    </row>
    <row r="131" spans="1:6" x14ac:dyDescent="0.35">
      <c r="A131" s="428">
        <v>840</v>
      </c>
      <c r="B131" s="265" t="s">
        <v>208</v>
      </c>
      <c r="C131" s="488">
        <v>172894.54</v>
      </c>
      <c r="D131" s="439">
        <v>170952.67</v>
      </c>
      <c r="E131" s="515">
        <f t="shared" si="2"/>
        <v>1941.8699999999953</v>
      </c>
      <c r="F131" s="443">
        <f t="shared" si="3"/>
        <v>1.1359108927634738E-2</v>
      </c>
    </row>
    <row r="132" spans="1:6" x14ac:dyDescent="0.35">
      <c r="A132" s="428">
        <v>273</v>
      </c>
      <c r="B132" s="265" t="s">
        <v>209</v>
      </c>
      <c r="C132" s="488">
        <v>29084.720000000001</v>
      </c>
      <c r="D132" s="439">
        <v>27625.35</v>
      </c>
      <c r="E132" s="515">
        <f t="shared" si="2"/>
        <v>1459.3700000000026</v>
      </c>
      <c r="F132" s="443">
        <f t="shared" si="3"/>
        <v>5.2827203999225449E-2</v>
      </c>
    </row>
    <row r="133" spans="1:6" x14ac:dyDescent="0.35">
      <c r="A133" s="428">
        <v>850</v>
      </c>
      <c r="B133" s="265" t="s">
        <v>210</v>
      </c>
      <c r="C133" s="488">
        <v>20949.97</v>
      </c>
      <c r="D133" s="439">
        <v>20674.599999999999</v>
      </c>
      <c r="E133" s="515">
        <f t="shared" si="2"/>
        <v>275.37000000000262</v>
      </c>
      <c r="F133" s="443">
        <f t="shared" si="3"/>
        <v>1.3319241968405804E-2</v>
      </c>
    </row>
    <row r="134" spans="1:6" x14ac:dyDescent="0.35">
      <c r="A134" s="428">
        <v>162</v>
      </c>
      <c r="B134" s="265" t="s">
        <v>211</v>
      </c>
      <c r="C134" s="488">
        <v>71915.86</v>
      </c>
      <c r="D134" s="439">
        <v>67820.039999999994</v>
      </c>
      <c r="E134" s="515">
        <f t="shared" ref="E134:E150" si="4">C134-D134</f>
        <v>4095.820000000007</v>
      </c>
      <c r="F134" s="443">
        <f t="shared" ref="F134:F151" si="5">(C134-D134)/D134</f>
        <v>6.0392473964922574E-2</v>
      </c>
    </row>
    <row r="135" spans="1:6" x14ac:dyDescent="0.35">
      <c r="A135" s="428">
        <v>860</v>
      </c>
      <c r="B135" s="265" t="s">
        <v>212</v>
      </c>
      <c r="C135" s="488">
        <v>47340.01</v>
      </c>
      <c r="D135" s="439">
        <v>44961.32</v>
      </c>
      <c r="E135" s="515">
        <f t="shared" si="4"/>
        <v>2378.6900000000023</v>
      </c>
      <c r="F135" s="443">
        <f t="shared" si="5"/>
        <v>5.2905252781724435E-2</v>
      </c>
    </row>
    <row r="136" spans="1:6" x14ac:dyDescent="0.35">
      <c r="A136" s="428">
        <v>661</v>
      </c>
      <c r="B136" s="265" t="s">
        <v>213</v>
      </c>
      <c r="C136" s="488">
        <v>46285.95</v>
      </c>
      <c r="D136" s="439">
        <v>48374.95</v>
      </c>
      <c r="E136" s="472">
        <f t="shared" si="4"/>
        <v>-2089</v>
      </c>
      <c r="F136" s="478">
        <f t="shared" si="5"/>
        <v>-4.3183507166415676E-2</v>
      </c>
    </row>
    <row r="137" spans="1:6" x14ac:dyDescent="0.35">
      <c r="A137" s="428">
        <v>870</v>
      </c>
      <c r="B137" s="265" t="s">
        <v>214</v>
      </c>
      <c r="C137" s="488">
        <v>81033.58</v>
      </c>
      <c r="D137" s="439">
        <v>75927.850000000006</v>
      </c>
      <c r="E137" s="515">
        <f t="shared" si="4"/>
        <v>5105.7299999999959</v>
      </c>
      <c r="F137" s="443">
        <f t="shared" si="5"/>
        <v>6.72444959260666E-2</v>
      </c>
    </row>
    <row r="138" spans="1:6" x14ac:dyDescent="0.35">
      <c r="A138" s="428">
        <v>880</v>
      </c>
      <c r="B138" s="265" t="s">
        <v>215</v>
      </c>
      <c r="C138" s="488">
        <v>20661.419999999998</v>
      </c>
      <c r="D138" s="439">
        <v>19743.060000000001</v>
      </c>
      <c r="E138" s="515">
        <f t="shared" si="4"/>
        <v>918.35999999999694</v>
      </c>
      <c r="F138" s="443">
        <f t="shared" si="5"/>
        <v>4.6515585729871502E-2</v>
      </c>
    </row>
    <row r="139" spans="1:6" x14ac:dyDescent="0.35">
      <c r="A139" s="428">
        <v>890</v>
      </c>
      <c r="B139" s="265" t="s">
        <v>216</v>
      </c>
      <c r="C139" s="488">
        <v>190016.53</v>
      </c>
      <c r="D139" s="439">
        <v>179427.15</v>
      </c>
      <c r="E139" s="515">
        <f t="shared" si="4"/>
        <v>10589.380000000005</v>
      </c>
      <c r="F139" s="443">
        <f t="shared" si="5"/>
        <v>5.9017712759746814E-2</v>
      </c>
    </row>
    <row r="140" spans="1:6" x14ac:dyDescent="0.35">
      <c r="A140" s="428">
        <v>900</v>
      </c>
      <c r="B140" s="265" t="s">
        <v>217</v>
      </c>
      <c r="C140" s="488">
        <v>124129.28</v>
      </c>
      <c r="D140" s="439">
        <v>114631.76</v>
      </c>
      <c r="E140" s="515">
        <f t="shared" si="4"/>
        <v>9497.5200000000041</v>
      </c>
      <c r="F140" s="443">
        <f t="shared" si="5"/>
        <v>8.285243112380028E-2</v>
      </c>
    </row>
    <row r="141" spans="1:6" x14ac:dyDescent="0.35">
      <c r="A141" s="428">
        <v>910</v>
      </c>
      <c r="B141" s="265" t="s">
        <v>218</v>
      </c>
      <c r="C141" s="488">
        <v>43950.65</v>
      </c>
      <c r="D141" s="439">
        <v>46029.14</v>
      </c>
      <c r="E141" s="472">
        <f t="shared" si="4"/>
        <v>-2078.489999999998</v>
      </c>
      <c r="F141" s="478">
        <f t="shared" si="5"/>
        <v>-4.5155959898446896E-2</v>
      </c>
    </row>
    <row r="142" spans="1:6" x14ac:dyDescent="0.35">
      <c r="A142" s="428">
        <v>920</v>
      </c>
      <c r="B142" s="265" t="s">
        <v>219</v>
      </c>
      <c r="C142" s="488">
        <v>87801.08</v>
      </c>
      <c r="D142" s="439">
        <v>83309.66</v>
      </c>
      <c r="E142" s="515">
        <f t="shared" si="4"/>
        <v>4491.4199999999983</v>
      </c>
      <c r="F142" s="443">
        <f t="shared" si="5"/>
        <v>5.3912355421928237E-2</v>
      </c>
    </row>
    <row r="143" spans="1:6" x14ac:dyDescent="0.35">
      <c r="A143" s="428">
        <v>97</v>
      </c>
      <c r="B143" s="265" t="s">
        <v>220</v>
      </c>
      <c r="C143" s="488">
        <v>23474.89</v>
      </c>
      <c r="D143" s="439">
        <v>22351.53</v>
      </c>
      <c r="E143" s="515">
        <f t="shared" si="4"/>
        <v>1123.3600000000006</v>
      </c>
      <c r="F143" s="443">
        <f t="shared" si="5"/>
        <v>5.0258751861729407E-2</v>
      </c>
    </row>
    <row r="144" spans="1:6" x14ac:dyDescent="0.35">
      <c r="A144" s="428">
        <v>930</v>
      </c>
      <c r="B144" s="265" t="s">
        <v>221</v>
      </c>
      <c r="C144" s="488">
        <v>88003.49</v>
      </c>
      <c r="D144" s="439">
        <v>83813.03</v>
      </c>
      <c r="E144" s="515">
        <f t="shared" si="4"/>
        <v>4190.4600000000064</v>
      </c>
      <c r="F144" s="443">
        <f t="shared" si="5"/>
        <v>4.9997715152405378E-2</v>
      </c>
    </row>
    <row r="145" spans="1:6" x14ac:dyDescent="0.35">
      <c r="A145" s="428">
        <v>940</v>
      </c>
      <c r="B145" s="265" t="s">
        <v>222</v>
      </c>
      <c r="C145" s="488">
        <v>53743.17</v>
      </c>
      <c r="D145" s="439">
        <v>50527.57</v>
      </c>
      <c r="E145" s="515">
        <f t="shared" si="4"/>
        <v>3215.5999999999985</v>
      </c>
      <c r="F145" s="443">
        <f t="shared" si="5"/>
        <v>6.364050359041605E-2</v>
      </c>
    </row>
    <row r="146" spans="1:6" x14ac:dyDescent="0.35">
      <c r="A146" s="428">
        <v>950</v>
      </c>
      <c r="B146" s="265" t="s">
        <v>223</v>
      </c>
      <c r="C146" s="488">
        <v>131939.16</v>
      </c>
      <c r="D146" s="439">
        <v>122610.45</v>
      </c>
      <c r="E146" s="515">
        <f t="shared" si="4"/>
        <v>9328.7100000000064</v>
      </c>
      <c r="F146" s="443">
        <f t="shared" si="5"/>
        <v>7.6084134753603844E-2</v>
      </c>
    </row>
    <row r="147" spans="1:6" x14ac:dyDescent="0.35">
      <c r="A147" s="428">
        <v>961</v>
      </c>
      <c r="B147" s="265" t="s">
        <v>224</v>
      </c>
      <c r="C147" s="488">
        <v>14038.53</v>
      </c>
      <c r="D147" s="439">
        <v>12838.47</v>
      </c>
      <c r="E147" s="515">
        <f t="shared" si="4"/>
        <v>1200.0600000000013</v>
      </c>
      <c r="F147" s="443">
        <f t="shared" si="5"/>
        <v>9.347375505025142E-2</v>
      </c>
    </row>
    <row r="148" spans="1:6" x14ac:dyDescent="0.35">
      <c r="A148" s="428">
        <v>963</v>
      </c>
      <c r="B148" s="265" t="s">
        <v>225</v>
      </c>
      <c r="C148" s="490">
        <v>12517.97</v>
      </c>
      <c r="D148" s="439">
        <v>11474.8</v>
      </c>
      <c r="E148" s="515">
        <f t="shared" si="4"/>
        <v>1043.17</v>
      </c>
      <c r="F148" s="443">
        <f t="shared" si="5"/>
        <v>9.0909645484017157E-2</v>
      </c>
    </row>
    <row r="149" spans="1:6" x14ac:dyDescent="0.35">
      <c r="A149" s="428">
        <v>964</v>
      </c>
      <c r="B149" s="265" t="s">
        <v>226</v>
      </c>
      <c r="C149" s="490">
        <v>16168.72</v>
      </c>
      <c r="D149" s="439">
        <v>17075.61</v>
      </c>
      <c r="E149" s="472">
        <f t="shared" si="4"/>
        <v>-906.89000000000124</v>
      </c>
      <c r="F149" s="478">
        <f t="shared" si="5"/>
        <v>-5.3110254919150834E-2</v>
      </c>
    </row>
    <row r="150" spans="1:6" ht="15" thickBot="1" x14ac:dyDescent="0.4">
      <c r="A150" s="428">
        <v>960</v>
      </c>
      <c r="B150" s="265" t="s">
        <v>227</v>
      </c>
      <c r="C150" s="491">
        <v>10000</v>
      </c>
      <c r="D150" s="455">
        <v>10000</v>
      </c>
      <c r="E150" s="514">
        <f t="shared" si="4"/>
        <v>0</v>
      </c>
      <c r="F150" s="456">
        <f t="shared" si="5"/>
        <v>0</v>
      </c>
    </row>
    <row r="151" spans="1:6" x14ac:dyDescent="0.35">
      <c r="A151" s="265"/>
      <c r="B151" s="265" t="s">
        <v>233</v>
      </c>
      <c r="C151" s="489">
        <f>SUM(C5:C150)</f>
        <v>22654405.870000001</v>
      </c>
      <c r="D151" s="447">
        <f>SUM(D5:D150)</f>
        <v>21696793.059999999</v>
      </c>
      <c r="E151" s="515">
        <f>SUM(E5:E150)</f>
        <v>957612.80999999971</v>
      </c>
      <c r="F151" s="443">
        <f t="shared" si="5"/>
        <v>4.4136145252057932E-2</v>
      </c>
    </row>
  </sheetData>
  <mergeCells count="1">
    <mergeCell ref="B2:F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FB577-2A9B-4A3D-A521-6714B03150CB}">
  <dimension ref="A1:F83"/>
  <sheetViews>
    <sheetView topLeftCell="A71" workbookViewId="0">
      <selection activeCell="F96" sqref="F96"/>
    </sheetView>
  </sheetViews>
  <sheetFormatPr defaultRowHeight="14.5" x14ac:dyDescent="0.35"/>
  <cols>
    <col min="1" max="1" width="16.26953125" customWidth="1"/>
    <col min="2" max="2" width="18.81640625" customWidth="1"/>
    <col min="3" max="3" width="19.1796875" customWidth="1"/>
    <col min="4" max="4" width="15.1796875" customWidth="1"/>
    <col min="5" max="5" width="15.81640625" customWidth="1"/>
    <col min="6" max="6" width="18.453125" customWidth="1"/>
  </cols>
  <sheetData>
    <row r="1" spans="1:6" ht="15" thickBot="1" x14ac:dyDescent="0.4"/>
    <row r="2" spans="1:6" s="184" customFormat="1" ht="33" customHeight="1" thickBot="1" x14ac:dyDescent="0.35">
      <c r="B2" s="854" t="s">
        <v>270</v>
      </c>
      <c r="C2" s="855"/>
      <c r="D2" s="855"/>
      <c r="E2" s="855"/>
      <c r="F2" s="856"/>
    </row>
    <row r="3" spans="1:6" s="184" customFormat="1" ht="45.75" customHeight="1" thickBot="1" x14ac:dyDescent="0.35">
      <c r="A3" s="185"/>
      <c r="C3" s="212" t="s">
        <v>1</v>
      </c>
      <c r="D3" s="211" t="s">
        <v>2</v>
      </c>
      <c r="E3" s="454" t="s">
        <v>3</v>
      </c>
      <c r="F3" s="437" t="s">
        <v>4</v>
      </c>
    </row>
    <row r="4" spans="1:6" x14ac:dyDescent="0.35">
      <c r="A4" s="186" t="s">
        <v>78</v>
      </c>
      <c r="B4" s="186" t="s">
        <v>79</v>
      </c>
      <c r="E4" s="435"/>
    </row>
    <row r="5" spans="1:6" x14ac:dyDescent="0.35">
      <c r="A5" s="458">
        <v>541</v>
      </c>
      <c r="B5" s="458" t="s">
        <v>87</v>
      </c>
      <c r="C5" s="440">
        <v>39781.73398847504</v>
      </c>
      <c r="D5" s="440">
        <v>30999.519225379074</v>
      </c>
      <c r="E5" s="452">
        <f>C5-D5</f>
        <v>8782.2147630959662</v>
      </c>
      <c r="F5" s="470">
        <f>(C5-D5)/D5</f>
        <v>0.28330164410762965</v>
      </c>
    </row>
    <row r="6" spans="1:6" x14ac:dyDescent="0.35">
      <c r="A6" s="459">
        <v>20</v>
      </c>
      <c r="B6" s="458" t="s">
        <v>89</v>
      </c>
      <c r="C6" s="440">
        <v>0</v>
      </c>
      <c r="D6" s="440">
        <v>168258.10419177421</v>
      </c>
      <c r="E6" s="516">
        <f t="shared" ref="E6:E69" si="0">C6-D6</f>
        <v>-168258.10419177421</v>
      </c>
      <c r="F6" s="517">
        <f t="shared" ref="F6:F69" si="1">(C6-D6)/D6</f>
        <v>-1</v>
      </c>
    </row>
    <row r="7" spans="1:6" x14ac:dyDescent="0.35">
      <c r="A7" s="459">
        <v>30</v>
      </c>
      <c r="B7" s="458" t="s">
        <v>91</v>
      </c>
      <c r="C7" s="440">
        <v>50735.358107661952</v>
      </c>
      <c r="D7" s="440">
        <v>42267.503328619416</v>
      </c>
      <c r="E7" s="452">
        <f t="shared" si="0"/>
        <v>8467.8547790425364</v>
      </c>
      <c r="F7" s="470">
        <f t="shared" si="1"/>
        <v>0.20033960163691367</v>
      </c>
    </row>
    <row r="8" spans="1:6" x14ac:dyDescent="0.35">
      <c r="A8" s="459">
        <v>40</v>
      </c>
      <c r="B8" s="458" t="s">
        <v>92</v>
      </c>
      <c r="C8" s="440">
        <v>38985.528688384438</v>
      </c>
      <c r="D8" s="440">
        <v>31372.245148503131</v>
      </c>
      <c r="E8" s="452">
        <f t="shared" si="0"/>
        <v>7613.2835398813077</v>
      </c>
      <c r="F8" s="470">
        <f t="shared" si="1"/>
        <v>0.24267576336482127</v>
      </c>
    </row>
    <row r="9" spans="1:6" x14ac:dyDescent="0.35">
      <c r="A9" s="459">
        <v>70</v>
      </c>
      <c r="B9" s="458" t="s">
        <v>97</v>
      </c>
      <c r="C9" s="440">
        <v>121528.93257809416</v>
      </c>
      <c r="D9" s="440">
        <v>98996.402649870332</v>
      </c>
      <c r="E9" s="452">
        <f t="shared" si="0"/>
        <v>22532.529928223827</v>
      </c>
      <c r="F9" s="470">
        <f t="shared" si="1"/>
        <v>0.22760958302612969</v>
      </c>
    </row>
    <row r="10" spans="1:6" x14ac:dyDescent="0.35">
      <c r="A10" s="459">
        <v>120</v>
      </c>
      <c r="B10" s="458" t="s">
        <v>101</v>
      </c>
      <c r="C10" s="440">
        <v>0</v>
      </c>
      <c r="D10" s="440">
        <v>53395.295328337088</v>
      </c>
      <c r="E10" s="516">
        <f t="shared" si="0"/>
        <v>-53395.295328337088</v>
      </c>
      <c r="F10" s="517">
        <f t="shared" si="1"/>
        <v>-1</v>
      </c>
    </row>
    <row r="11" spans="1:6" x14ac:dyDescent="0.35">
      <c r="A11" s="459">
        <v>130</v>
      </c>
      <c r="B11" s="458" t="s">
        <v>102</v>
      </c>
      <c r="C11" s="440">
        <v>95215.422969567415</v>
      </c>
      <c r="D11" s="440">
        <v>77093.112759984637</v>
      </c>
      <c r="E11" s="452">
        <f t="shared" si="0"/>
        <v>18122.310209582778</v>
      </c>
      <c r="F11" s="470">
        <f t="shared" si="1"/>
        <v>0.23507041758714931</v>
      </c>
    </row>
    <row r="12" spans="1:6" x14ac:dyDescent="0.35">
      <c r="A12" s="459">
        <v>140</v>
      </c>
      <c r="B12" s="458" t="s">
        <v>103</v>
      </c>
      <c r="C12" s="440">
        <v>25702.224505116323</v>
      </c>
      <c r="D12" s="440">
        <v>21325.928586574013</v>
      </c>
      <c r="E12" s="452">
        <f t="shared" si="0"/>
        <v>4376.2959185423097</v>
      </c>
      <c r="F12" s="470">
        <f t="shared" si="1"/>
        <v>0.20521009909493262</v>
      </c>
    </row>
    <row r="13" spans="1:6" x14ac:dyDescent="0.35">
      <c r="A13" s="459">
        <v>150</v>
      </c>
      <c r="B13" s="458" t="s">
        <v>106</v>
      </c>
      <c r="C13" s="440">
        <v>104546.24923773822</v>
      </c>
      <c r="D13" s="440">
        <v>83245.783070418547</v>
      </c>
      <c r="E13" s="452">
        <f t="shared" si="0"/>
        <v>21300.466167319668</v>
      </c>
      <c r="F13" s="470">
        <f t="shared" si="1"/>
        <v>0.25587441647706483</v>
      </c>
    </row>
    <row r="14" spans="1:6" x14ac:dyDescent="0.35">
      <c r="A14" s="459">
        <v>170</v>
      </c>
      <c r="B14" s="458" t="s">
        <v>109</v>
      </c>
      <c r="C14" s="440">
        <v>46813.532001415406</v>
      </c>
      <c r="D14" s="440">
        <v>38364.369274018449</v>
      </c>
      <c r="E14" s="452">
        <f t="shared" si="0"/>
        <v>8449.1627273969571</v>
      </c>
      <c r="F14" s="470">
        <f t="shared" si="1"/>
        <v>0.2202346314375353</v>
      </c>
    </row>
    <row r="15" spans="1:6" x14ac:dyDescent="0.35">
      <c r="A15" s="459">
        <v>180</v>
      </c>
      <c r="B15" s="458" t="s">
        <v>110</v>
      </c>
      <c r="C15" s="440">
        <v>170232.59181258956</v>
      </c>
      <c r="D15" s="440">
        <v>139147.70549087846</v>
      </c>
      <c r="E15" s="452">
        <f t="shared" si="0"/>
        <v>31084.886321711092</v>
      </c>
      <c r="F15" s="470">
        <f t="shared" si="1"/>
        <v>0.22339488971127014</v>
      </c>
    </row>
    <row r="16" spans="1:6" x14ac:dyDescent="0.35">
      <c r="A16" s="459">
        <v>721</v>
      </c>
      <c r="B16" s="458" t="s">
        <v>112</v>
      </c>
      <c r="C16" s="440">
        <v>19752.731552827165</v>
      </c>
      <c r="D16" s="440">
        <v>15307.505788895713</v>
      </c>
      <c r="E16" s="452">
        <f t="shared" si="0"/>
        <v>4445.2257639314521</v>
      </c>
      <c r="F16" s="470">
        <f t="shared" si="1"/>
        <v>0.29039517118171426</v>
      </c>
    </row>
    <row r="17" spans="1:6" x14ac:dyDescent="0.35">
      <c r="A17" s="459">
        <v>200</v>
      </c>
      <c r="B17" s="458" t="s">
        <v>113</v>
      </c>
      <c r="C17" s="440">
        <v>36170.887809150561</v>
      </c>
      <c r="D17" s="440">
        <v>29654.401556197976</v>
      </c>
      <c r="E17" s="452">
        <f t="shared" si="0"/>
        <v>6516.4862529525853</v>
      </c>
      <c r="F17" s="470">
        <f t="shared" si="1"/>
        <v>0.21974769042643502</v>
      </c>
    </row>
    <row r="18" spans="1:6" x14ac:dyDescent="0.35">
      <c r="A18" s="459">
        <v>210</v>
      </c>
      <c r="B18" s="458" t="s">
        <v>232</v>
      </c>
      <c r="C18" s="440">
        <v>68819.933477692233</v>
      </c>
      <c r="D18" s="440">
        <v>56208.85590648518</v>
      </c>
      <c r="E18" s="452">
        <f t="shared" si="0"/>
        <v>12611.077571207054</v>
      </c>
      <c r="F18" s="470">
        <f t="shared" si="1"/>
        <v>0.22436104360829076</v>
      </c>
    </row>
    <row r="19" spans="1:6" x14ac:dyDescent="0.35">
      <c r="A19" s="459">
        <v>230</v>
      </c>
      <c r="B19" s="458" t="s">
        <v>116</v>
      </c>
      <c r="C19" s="440">
        <v>0</v>
      </c>
      <c r="D19" s="440">
        <v>74603.207546581543</v>
      </c>
      <c r="E19" s="516">
        <f t="shared" si="0"/>
        <v>-74603.207546581543</v>
      </c>
      <c r="F19" s="517">
        <f t="shared" si="1"/>
        <v>-1</v>
      </c>
    </row>
    <row r="20" spans="1:6" x14ac:dyDescent="0.35">
      <c r="A20" s="459">
        <v>231</v>
      </c>
      <c r="B20" s="458" t="s">
        <v>117</v>
      </c>
      <c r="C20" s="440">
        <v>60056.452001931226</v>
      </c>
      <c r="D20" s="440">
        <v>49641.154808579769</v>
      </c>
      <c r="E20" s="452">
        <f t="shared" si="0"/>
        <v>10415.297193351456</v>
      </c>
      <c r="F20" s="470">
        <f t="shared" si="1"/>
        <v>0.20981174256549165</v>
      </c>
    </row>
    <row r="21" spans="1:6" x14ac:dyDescent="0.35">
      <c r="A21" s="459">
        <v>240</v>
      </c>
      <c r="B21" s="458" t="s">
        <v>120</v>
      </c>
      <c r="C21" s="440">
        <v>0</v>
      </c>
      <c r="D21" s="440">
        <v>62667.255937668975</v>
      </c>
      <c r="E21" s="516">
        <f t="shared" si="0"/>
        <v>-62667.255937668975</v>
      </c>
      <c r="F21" s="517">
        <f t="shared" si="1"/>
        <v>-1</v>
      </c>
    </row>
    <row r="22" spans="1:6" x14ac:dyDescent="0.35">
      <c r="A22" s="459">
        <v>521</v>
      </c>
      <c r="B22" s="458" t="s">
        <v>121</v>
      </c>
      <c r="C22" s="440">
        <v>31460.719555930809</v>
      </c>
      <c r="D22" s="440">
        <v>25379.024930219806</v>
      </c>
      <c r="E22" s="452">
        <f t="shared" si="0"/>
        <v>6081.694625711003</v>
      </c>
      <c r="F22" s="470">
        <f t="shared" si="1"/>
        <v>0.23963468424940507</v>
      </c>
    </row>
    <row r="23" spans="1:6" x14ac:dyDescent="0.35">
      <c r="A23" s="459">
        <v>250</v>
      </c>
      <c r="B23" s="458" t="s">
        <v>122</v>
      </c>
      <c r="C23" s="440">
        <v>50146.348076233087</v>
      </c>
      <c r="D23" s="440">
        <v>40752.683875655443</v>
      </c>
      <c r="E23" s="452">
        <f t="shared" si="0"/>
        <v>9393.6642005776448</v>
      </c>
      <c r="F23" s="470">
        <f t="shared" si="1"/>
        <v>0.23050418542345788</v>
      </c>
    </row>
    <row r="24" spans="1:6" x14ac:dyDescent="0.35">
      <c r="A24" s="459">
        <v>280</v>
      </c>
      <c r="B24" s="458" t="s">
        <v>127</v>
      </c>
      <c r="C24" s="440">
        <v>87897.132815024554</v>
      </c>
      <c r="D24" s="440">
        <v>71478.692865374265</v>
      </c>
      <c r="E24" s="452">
        <f t="shared" si="0"/>
        <v>16418.439949650288</v>
      </c>
      <c r="F24" s="470">
        <f t="shared" si="1"/>
        <v>0.2296969808971383</v>
      </c>
    </row>
    <row r="25" spans="1:6" x14ac:dyDescent="0.35">
      <c r="A25" s="459">
        <v>290</v>
      </c>
      <c r="B25" s="458" t="s">
        <v>128</v>
      </c>
      <c r="C25" s="440">
        <v>75299.395464044908</v>
      </c>
      <c r="D25" s="440">
        <v>62013.039040686708</v>
      </c>
      <c r="E25" s="452">
        <f t="shared" si="0"/>
        <v>13286.3564233582</v>
      </c>
      <c r="F25" s="470">
        <f t="shared" si="1"/>
        <v>0.2142510128336241</v>
      </c>
    </row>
    <row r="26" spans="1:6" x14ac:dyDescent="0.35">
      <c r="A26" s="459">
        <v>300</v>
      </c>
      <c r="B26" s="458" t="s">
        <v>129</v>
      </c>
      <c r="C26" s="440">
        <v>149255.20719964977</v>
      </c>
      <c r="D26" s="440">
        <v>123648.74688452038</v>
      </c>
      <c r="E26" s="452">
        <f t="shared" si="0"/>
        <v>25606.460315129385</v>
      </c>
      <c r="F26" s="470">
        <f t="shared" si="1"/>
        <v>0.20709033419517059</v>
      </c>
    </row>
    <row r="27" spans="1:6" x14ac:dyDescent="0.35">
      <c r="A27" s="459">
        <v>301</v>
      </c>
      <c r="B27" s="458" t="s">
        <v>130</v>
      </c>
      <c r="C27" s="440">
        <v>69485.309873683611</v>
      </c>
      <c r="D27" s="440">
        <v>55504.911609526454</v>
      </c>
      <c r="E27" s="452">
        <f t="shared" si="0"/>
        <v>13980.398264157157</v>
      </c>
      <c r="F27" s="470">
        <f t="shared" si="1"/>
        <v>0.25187677736536856</v>
      </c>
    </row>
    <row r="28" spans="1:6" x14ac:dyDescent="0.35">
      <c r="A28" s="459">
        <v>310</v>
      </c>
      <c r="B28" s="458" t="s">
        <v>131</v>
      </c>
      <c r="C28" s="440">
        <v>42535.897261752922</v>
      </c>
      <c r="D28" s="440">
        <v>38143.828606819137</v>
      </c>
      <c r="E28" s="452">
        <f t="shared" si="0"/>
        <v>4392.0686549337843</v>
      </c>
      <c r="F28" s="470">
        <f t="shared" si="1"/>
        <v>0.11514493472080553</v>
      </c>
    </row>
    <row r="29" spans="1:6" x14ac:dyDescent="0.35">
      <c r="A29" s="459">
        <v>340</v>
      </c>
      <c r="B29" s="458" t="s">
        <v>134</v>
      </c>
      <c r="C29" s="440">
        <v>21911.973107038881</v>
      </c>
      <c r="D29" s="440">
        <v>18497.38123328278</v>
      </c>
      <c r="E29" s="452">
        <f t="shared" si="0"/>
        <v>3414.5918737561005</v>
      </c>
      <c r="F29" s="470">
        <f t="shared" si="1"/>
        <v>0.18459866457269875</v>
      </c>
    </row>
    <row r="30" spans="1:6" x14ac:dyDescent="0.35">
      <c r="A30" s="459">
        <v>350</v>
      </c>
      <c r="B30" s="458" t="s">
        <v>135</v>
      </c>
      <c r="C30" s="440">
        <v>79637.309964063461</v>
      </c>
      <c r="D30" s="440">
        <v>65258.979596436235</v>
      </c>
      <c r="E30" s="452">
        <f t="shared" si="0"/>
        <v>14378.330367627226</v>
      </c>
      <c r="F30" s="470">
        <f t="shared" si="1"/>
        <v>0.22032723245970615</v>
      </c>
    </row>
    <row r="31" spans="1:6" x14ac:dyDescent="0.35">
      <c r="A31" s="459">
        <v>360</v>
      </c>
      <c r="B31" s="458" t="s">
        <v>136</v>
      </c>
      <c r="C31" s="440">
        <v>81662.929859297801</v>
      </c>
      <c r="D31" s="440">
        <v>66828.839832389465</v>
      </c>
      <c r="E31" s="452">
        <f t="shared" si="0"/>
        <v>14834.090026908336</v>
      </c>
      <c r="F31" s="470">
        <f t="shared" si="1"/>
        <v>0.22197138337449937</v>
      </c>
    </row>
    <row r="32" spans="1:6" x14ac:dyDescent="0.35">
      <c r="A32" s="459">
        <v>380</v>
      </c>
      <c r="B32" s="458" t="s">
        <v>138</v>
      </c>
      <c r="C32" s="440">
        <v>66364.35231632764</v>
      </c>
      <c r="D32" s="440">
        <v>52255.859925498793</v>
      </c>
      <c r="E32" s="452">
        <f t="shared" si="0"/>
        <v>14108.492390828847</v>
      </c>
      <c r="F32" s="470">
        <f t="shared" si="1"/>
        <v>0.26998871343698738</v>
      </c>
    </row>
    <row r="33" spans="1:6" x14ac:dyDescent="0.35">
      <c r="A33" s="459">
        <v>390</v>
      </c>
      <c r="B33" s="458" t="s">
        <v>139</v>
      </c>
      <c r="C33" s="440">
        <v>92870.303309863375</v>
      </c>
      <c r="D33" s="440">
        <v>74911.317933614569</v>
      </c>
      <c r="E33" s="452">
        <f t="shared" si="0"/>
        <v>17958.985376248806</v>
      </c>
      <c r="F33" s="470">
        <f t="shared" si="1"/>
        <v>0.2397366095222597</v>
      </c>
    </row>
    <row r="34" spans="1:6" x14ac:dyDescent="0.35">
      <c r="A34" s="459">
        <v>400</v>
      </c>
      <c r="B34" s="458" t="s">
        <v>140</v>
      </c>
      <c r="C34" s="440">
        <v>71893.03658947545</v>
      </c>
      <c r="D34" s="440">
        <v>57668.392798051085</v>
      </c>
      <c r="E34" s="452">
        <f t="shared" si="0"/>
        <v>14224.643791424365</v>
      </c>
      <c r="F34" s="470">
        <f t="shared" si="1"/>
        <v>0.24666274021607709</v>
      </c>
    </row>
    <row r="35" spans="1:6" x14ac:dyDescent="0.35">
      <c r="A35" s="459">
        <v>410</v>
      </c>
      <c r="B35" s="458" t="s">
        <v>141</v>
      </c>
      <c r="C35" s="440">
        <v>79880.479266454058</v>
      </c>
      <c r="D35" s="440">
        <v>64178.940474148323</v>
      </c>
      <c r="E35" s="452">
        <f t="shared" si="0"/>
        <v>15701.538792305735</v>
      </c>
      <c r="F35" s="470">
        <f t="shared" si="1"/>
        <v>0.24465250869372659</v>
      </c>
    </row>
    <row r="36" spans="1:6" x14ac:dyDescent="0.35">
      <c r="A36" s="459">
        <v>92</v>
      </c>
      <c r="B36" s="458" t="s">
        <v>142</v>
      </c>
      <c r="C36" s="440"/>
      <c r="D36" s="440">
        <v>12489.833747373481</v>
      </c>
      <c r="E36" s="516">
        <f t="shared" si="0"/>
        <v>-12489.833747373481</v>
      </c>
      <c r="F36" s="517">
        <f t="shared" si="1"/>
        <v>-1</v>
      </c>
    </row>
    <row r="37" spans="1:6" x14ac:dyDescent="0.35">
      <c r="A37" s="459">
        <v>420</v>
      </c>
      <c r="B37" s="458" t="s">
        <v>143</v>
      </c>
      <c r="C37" s="440">
        <v>30873.716498786191</v>
      </c>
      <c r="D37" s="440">
        <v>25057.197976240568</v>
      </c>
      <c r="E37" s="452">
        <f t="shared" si="0"/>
        <v>5816.5185225456225</v>
      </c>
      <c r="F37" s="470">
        <f t="shared" si="1"/>
        <v>0.23212964706033337</v>
      </c>
    </row>
    <row r="38" spans="1:6" x14ac:dyDescent="0.35">
      <c r="A38" s="459">
        <v>430</v>
      </c>
      <c r="B38" s="458" t="s">
        <v>145</v>
      </c>
      <c r="C38" s="440">
        <v>0</v>
      </c>
      <c r="D38" s="440">
        <v>55503.979152847212</v>
      </c>
      <c r="E38" s="516">
        <f t="shared" si="0"/>
        <v>-55503.979152847212</v>
      </c>
      <c r="F38" s="517">
        <f t="shared" si="1"/>
        <v>-1</v>
      </c>
    </row>
    <row r="39" spans="1:6" x14ac:dyDescent="0.35">
      <c r="A39" s="459">
        <v>93</v>
      </c>
      <c r="B39" s="458" t="s">
        <v>146</v>
      </c>
      <c r="C39" s="440">
        <v>30858.160029121736</v>
      </c>
      <c r="D39" s="440">
        <v>25321.212821177476</v>
      </c>
      <c r="E39" s="452">
        <f t="shared" si="0"/>
        <v>5536.9472079442603</v>
      </c>
      <c r="F39" s="470">
        <f t="shared" si="1"/>
        <v>0.21866832552797064</v>
      </c>
    </row>
    <row r="40" spans="1:6" x14ac:dyDescent="0.35">
      <c r="A40" s="459">
        <v>440</v>
      </c>
      <c r="B40" s="458" t="s">
        <v>147</v>
      </c>
      <c r="C40" s="440">
        <v>33183.384365849524</v>
      </c>
      <c r="D40" s="440">
        <v>26916.754066574667</v>
      </c>
      <c r="E40" s="452">
        <f t="shared" si="0"/>
        <v>6266.630299274857</v>
      </c>
      <c r="F40" s="470">
        <f t="shared" si="1"/>
        <v>0.23281523038681634</v>
      </c>
    </row>
    <row r="41" spans="1:6" x14ac:dyDescent="0.35">
      <c r="A41" s="459">
        <v>460</v>
      </c>
      <c r="B41" s="458" t="s">
        <v>150</v>
      </c>
      <c r="C41" s="440">
        <v>48154.680981301026</v>
      </c>
      <c r="D41" s="440">
        <v>38142.623611119285</v>
      </c>
      <c r="E41" s="452">
        <f t="shared" si="0"/>
        <v>10012.057370181741</v>
      </c>
      <c r="F41" s="470">
        <f t="shared" si="1"/>
        <v>0.26249000258238764</v>
      </c>
    </row>
    <row r="42" spans="1:6" x14ac:dyDescent="0.35">
      <c r="A42" s="459">
        <v>480</v>
      </c>
      <c r="B42" s="458" t="s">
        <v>153</v>
      </c>
      <c r="C42" s="440">
        <v>16176.505043336841</v>
      </c>
      <c r="D42" s="440">
        <v>13672.066594489612</v>
      </c>
      <c r="E42" s="452">
        <f t="shared" si="0"/>
        <v>2504.4384488472297</v>
      </c>
      <c r="F42" s="470">
        <f t="shared" si="1"/>
        <v>0.18317921665599685</v>
      </c>
    </row>
    <row r="43" spans="1:6" x14ac:dyDescent="0.35">
      <c r="A43" s="459">
        <v>490</v>
      </c>
      <c r="B43" s="458" t="s">
        <v>155</v>
      </c>
      <c r="C43" s="440">
        <v>87118.714267236777</v>
      </c>
      <c r="D43" s="440">
        <v>72610.765203099698</v>
      </c>
      <c r="E43" s="452">
        <f t="shared" si="0"/>
        <v>14507.949064137079</v>
      </c>
      <c r="F43" s="470">
        <f t="shared" si="1"/>
        <v>0.19980438194745462</v>
      </c>
    </row>
    <row r="44" spans="1:6" x14ac:dyDescent="0.35">
      <c r="A44" s="459">
        <v>500</v>
      </c>
      <c r="B44" s="458" t="s">
        <v>156</v>
      </c>
      <c r="C44" s="440">
        <v>155396.71019789219</v>
      </c>
      <c r="D44" s="440">
        <v>133662.86733942485</v>
      </c>
      <c r="E44" s="452">
        <f t="shared" si="0"/>
        <v>21733.842858467338</v>
      </c>
      <c r="F44" s="470">
        <f t="shared" si="1"/>
        <v>0.16260194989889148</v>
      </c>
    </row>
    <row r="45" spans="1:6" x14ac:dyDescent="0.35">
      <c r="A45" s="459">
        <v>510</v>
      </c>
      <c r="B45" s="458" t="s">
        <v>159</v>
      </c>
      <c r="C45" s="440">
        <v>38129.642257288469</v>
      </c>
      <c r="D45" s="440">
        <v>32393.720782537624</v>
      </c>
      <c r="E45" s="452">
        <f t="shared" si="0"/>
        <v>5735.9214747508449</v>
      </c>
      <c r="F45" s="470">
        <f t="shared" si="1"/>
        <v>0.17706892990949311</v>
      </c>
    </row>
    <row r="46" spans="1:6" x14ac:dyDescent="0.35">
      <c r="A46" s="459">
        <v>391</v>
      </c>
      <c r="B46" s="458" t="s">
        <v>160</v>
      </c>
      <c r="C46" s="440">
        <v>19900.415527053912</v>
      </c>
      <c r="D46" s="440">
        <v>16340.036991884392</v>
      </c>
      <c r="E46" s="452">
        <f t="shared" si="0"/>
        <v>3560.3785351695205</v>
      </c>
      <c r="F46" s="470">
        <f t="shared" si="1"/>
        <v>0.21789292992040679</v>
      </c>
    </row>
    <row r="47" spans="1:6" x14ac:dyDescent="0.35">
      <c r="A47" s="459">
        <v>560</v>
      </c>
      <c r="B47" s="458" t="s">
        <v>163</v>
      </c>
      <c r="C47" s="440">
        <v>94414.619350699955</v>
      </c>
      <c r="D47" s="440">
        <v>76033.054910843566</v>
      </c>
      <c r="E47" s="452">
        <f t="shared" si="0"/>
        <v>18381.564439856389</v>
      </c>
      <c r="F47" s="470">
        <f t="shared" si="1"/>
        <v>0.24175754165619978</v>
      </c>
    </row>
    <row r="48" spans="1:6" x14ac:dyDescent="0.35">
      <c r="A48" s="459">
        <v>161</v>
      </c>
      <c r="B48" s="458" t="s">
        <v>165</v>
      </c>
      <c r="C48" s="440">
        <v>33770.174045114152</v>
      </c>
      <c r="D48" s="440">
        <v>26858.202472424495</v>
      </c>
      <c r="E48" s="452">
        <f t="shared" si="0"/>
        <v>6911.9715726896575</v>
      </c>
      <c r="F48" s="470">
        <f t="shared" si="1"/>
        <v>0.25735049021937439</v>
      </c>
    </row>
    <row r="49" spans="1:6" x14ac:dyDescent="0.35">
      <c r="A49" s="459">
        <v>580</v>
      </c>
      <c r="B49" s="458" t="s">
        <v>166</v>
      </c>
      <c r="C49" s="440">
        <v>93149.120468101813</v>
      </c>
      <c r="D49" s="440">
        <v>76285.09198368431</v>
      </c>
      <c r="E49" s="452">
        <f t="shared" si="0"/>
        <v>16864.028484417504</v>
      </c>
      <c r="F49" s="470">
        <f t="shared" si="1"/>
        <v>0.22106584715168653</v>
      </c>
    </row>
    <row r="50" spans="1:6" x14ac:dyDescent="0.35">
      <c r="A50" s="459">
        <v>94</v>
      </c>
      <c r="B50" s="458" t="s">
        <v>170</v>
      </c>
      <c r="C50" s="440">
        <v>30075.690357144387</v>
      </c>
      <c r="D50" s="440">
        <v>24976.67920384528</v>
      </c>
      <c r="E50" s="452">
        <f t="shared" si="0"/>
        <v>5099.0111532991068</v>
      </c>
      <c r="F50" s="470">
        <f t="shared" si="1"/>
        <v>0.20415088457852673</v>
      </c>
    </row>
    <row r="51" spans="1:6" x14ac:dyDescent="0.35">
      <c r="A51" s="459">
        <v>550</v>
      </c>
      <c r="B51" s="458" t="s">
        <v>172</v>
      </c>
      <c r="C51" s="440">
        <v>84676.939011186958</v>
      </c>
      <c r="D51" s="440">
        <v>80451.785626167461</v>
      </c>
      <c r="E51" s="452">
        <f t="shared" si="0"/>
        <v>4225.1533850194974</v>
      </c>
      <c r="F51" s="470">
        <f t="shared" si="1"/>
        <v>5.2517832290912371E-2</v>
      </c>
    </row>
    <row r="52" spans="1:6" x14ac:dyDescent="0.35">
      <c r="A52" s="459">
        <v>610</v>
      </c>
      <c r="B52" s="458" t="s">
        <v>173</v>
      </c>
      <c r="C52" s="440">
        <v>40172.68504206842</v>
      </c>
      <c r="D52" s="440">
        <v>33451.139986397866</v>
      </c>
      <c r="E52" s="452">
        <f t="shared" si="0"/>
        <v>6721.5450556705546</v>
      </c>
      <c r="F52" s="470">
        <f t="shared" si="1"/>
        <v>0.20093620302338622</v>
      </c>
    </row>
    <row r="53" spans="1:6" x14ac:dyDescent="0.35">
      <c r="A53" s="459">
        <v>272</v>
      </c>
      <c r="B53" s="458" t="s">
        <v>174</v>
      </c>
      <c r="C53" s="440">
        <v>0</v>
      </c>
      <c r="D53" s="440">
        <v>37409.759417364075</v>
      </c>
      <c r="E53" s="516">
        <f t="shared" si="0"/>
        <v>-37409.759417364075</v>
      </c>
      <c r="F53" s="517">
        <f t="shared" si="1"/>
        <v>-1</v>
      </c>
    </row>
    <row r="54" spans="1:6" x14ac:dyDescent="0.35">
      <c r="A54" s="459">
        <v>650</v>
      </c>
      <c r="B54" s="458" t="s">
        <v>179</v>
      </c>
      <c r="C54" s="440">
        <v>67219.418337484036</v>
      </c>
      <c r="D54" s="440">
        <v>56660.212515651838</v>
      </c>
      <c r="E54" s="452">
        <f t="shared" si="0"/>
        <v>10559.205821832198</v>
      </c>
      <c r="F54" s="470">
        <f t="shared" si="1"/>
        <v>0.18636015208935758</v>
      </c>
    </row>
    <row r="55" spans="1:6" x14ac:dyDescent="0.35">
      <c r="A55" s="459">
        <v>151</v>
      </c>
      <c r="B55" s="458" t="s">
        <v>181</v>
      </c>
      <c r="C55" s="440">
        <v>15341.036176305259</v>
      </c>
      <c r="D55" s="440">
        <v>12958.420195496206</v>
      </c>
      <c r="E55" s="452">
        <f t="shared" si="0"/>
        <v>2382.6159808090524</v>
      </c>
      <c r="F55" s="470">
        <f t="shared" si="1"/>
        <v>0.18386623869761132</v>
      </c>
    </row>
    <row r="56" spans="1:6" x14ac:dyDescent="0.35">
      <c r="A56" s="459">
        <v>660</v>
      </c>
      <c r="B56" s="458" t="s">
        <v>183</v>
      </c>
      <c r="C56" s="440">
        <v>76302.962304582034</v>
      </c>
      <c r="D56" s="440">
        <v>61800.119827739458</v>
      </c>
      <c r="E56" s="452">
        <f t="shared" si="0"/>
        <v>14502.842476842576</v>
      </c>
      <c r="F56" s="470">
        <f t="shared" si="1"/>
        <v>0.23467337146380199</v>
      </c>
    </row>
    <row r="57" spans="1:6" x14ac:dyDescent="0.35">
      <c r="A57" s="459">
        <v>761</v>
      </c>
      <c r="B57" s="458" t="s">
        <v>184</v>
      </c>
      <c r="C57" s="440">
        <v>30009.631315472754</v>
      </c>
      <c r="D57" s="440">
        <v>24055.2434366003</v>
      </c>
      <c r="E57" s="452">
        <f t="shared" si="0"/>
        <v>5954.3878788724542</v>
      </c>
      <c r="F57" s="470">
        <f t="shared" si="1"/>
        <v>0.24752972858353167</v>
      </c>
    </row>
    <row r="58" spans="1:6" x14ac:dyDescent="0.35">
      <c r="A58" s="459">
        <v>670</v>
      </c>
      <c r="B58" s="458" t="s">
        <v>185</v>
      </c>
      <c r="C58" s="440">
        <v>0</v>
      </c>
      <c r="D58" s="440">
        <v>57337.491463588776</v>
      </c>
      <c r="E58" s="516">
        <f t="shared" si="0"/>
        <v>-57337.491463588776</v>
      </c>
      <c r="F58" s="517">
        <f t="shared" si="1"/>
        <v>-1</v>
      </c>
    </row>
    <row r="59" spans="1:6" x14ac:dyDescent="0.35">
      <c r="A59" s="459">
        <v>401</v>
      </c>
      <c r="B59" s="458" t="s">
        <v>186</v>
      </c>
      <c r="C59" s="440">
        <v>38378.736233320968</v>
      </c>
      <c r="D59" s="440">
        <v>30550.414292996702</v>
      </c>
      <c r="E59" s="452">
        <f t="shared" si="0"/>
        <v>7828.3219403242656</v>
      </c>
      <c r="F59" s="470">
        <f t="shared" si="1"/>
        <v>0.25624274241409584</v>
      </c>
    </row>
    <row r="60" spans="1:6" x14ac:dyDescent="0.35">
      <c r="A60" s="459">
        <v>680</v>
      </c>
      <c r="B60" s="458" t="s">
        <v>187</v>
      </c>
      <c r="C60" s="440">
        <v>24431.223630595603</v>
      </c>
      <c r="D60" s="440">
        <v>19771.957231972818</v>
      </c>
      <c r="E60" s="452">
        <f t="shared" si="0"/>
        <v>4659.2663986227853</v>
      </c>
      <c r="F60" s="470">
        <f t="shared" si="1"/>
        <v>0.23565023654250997</v>
      </c>
    </row>
    <row r="61" spans="1:6" x14ac:dyDescent="0.35">
      <c r="A61" s="459">
        <v>690</v>
      </c>
      <c r="B61" s="458" t="s">
        <v>188</v>
      </c>
      <c r="C61" s="440">
        <v>14758.99555532219</v>
      </c>
      <c r="D61" s="440">
        <v>11925.988656889782</v>
      </c>
      <c r="E61" s="452">
        <f t="shared" si="0"/>
        <v>2833.006898432408</v>
      </c>
      <c r="F61" s="470">
        <f t="shared" si="1"/>
        <v>0.23754901836132025</v>
      </c>
    </row>
    <row r="62" spans="1:6" x14ac:dyDescent="0.35">
      <c r="A62" s="459">
        <v>700</v>
      </c>
      <c r="B62" s="458" t="s">
        <v>189</v>
      </c>
      <c r="C62" s="440">
        <v>52143.854289953008</v>
      </c>
      <c r="D62" s="440">
        <v>42082.510034565777</v>
      </c>
      <c r="E62" s="452">
        <f t="shared" si="0"/>
        <v>10061.34425538723</v>
      </c>
      <c r="F62" s="470">
        <f t="shared" si="1"/>
        <v>0.23908612502255763</v>
      </c>
    </row>
    <row r="63" spans="1:6" x14ac:dyDescent="0.35">
      <c r="A63" s="459">
        <v>710</v>
      </c>
      <c r="B63" s="458" t="s">
        <v>190</v>
      </c>
      <c r="C63" s="440">
        <v>0</v>
      </c>
      <c r="D63" s="440">
        <v>220518.8821238887</v>
      </c>
      <c r="E63" s="516">
        <f t="shared" si="0"/>
        <v>-220518.8821238887</v>
      </c>
      <c r="F63" s="517">
        <f t="shared" si="1"/>
        <v>-1</v>
      </c>
    </row>
    <row r="64" spans="1:6" x14ac:dyDescent="0.35">
      <c r="A64" s="459">
        <v>720</v>
      </c>
      <c r="B64" s="458" t="s">
        <v>191</v>
      </c>
      <c r="C64" s="440">
        <v>103877.73175639159</v>
      </c>
      <c r="D64" s="440">
        <v>81218.971075081703</v>
      </c>
      <c r="E64" s="452">
        <f t="shared" si="0"/>
        <v>22658.760681309883</v>
      </c>
      <c r="F64" s="470">
        <f t="shared" si="1"/>
        <v>0.27898359682940727</v>
      </c>
    </row>
    <row r="65" spans="1:6" x14ac:dyDescent="0.35">
      <c r="A65" s="459">
        <v>581</v>
      </c>
      <c r="B65" s="458" t="s">
        <v>192</v>
      </c>
      <c r="C65" s="440">
        <v>5094.8852607079552</v>
      </c>
      <c r="D65" s="440">
        <v>4148.4273759798862</v>
      </c>
      <c r="E65" s="452">
        <f t="shared" si="0"/>
        <v>946.45788472806908</v>
      </c>
      <c r="F65" s="470">
        <f t="shared" si="1"/>
        <v>0.22814859679314248</v>
      </c>
    </row>
    <row r="66" spans="1:6" x14ac:dyDescent="0.35">
      <c r="A66" s="459">
        <v>730</v>
      </c>
      <c r="B66" s="458" t="s">
        <v>193</v>
      </c>
      <c r="C66" s="440">
        <v>152826.41219938887</v>
      </c>
      <c r="D66" s="440">
        <v>123763.23419039266</v>
      </c>
      <c r="E66" s="452">
        <f t="shared" si="0"/>
        <v>29063.178008996212</v>
      </c>
      <c r="F66" s="470">
        <f t="shared" si="1"/>
        <v>0.23482885041842494</v>
      </c>
    </row>
    <row r="67" spans="1:6" x14ac:dyDescent="0.35">
      <c r="A67" s="459">
        <v>371</v>
      </c>
      <c r="B67" s="458" t="s">
        <v>195</v>
      </c>
      <c r="C67" s="440">
        <v>15244.550925784881</v>
      </c>
      <c r="D67" s="440">
        <v>12579.039521613811</v>
      </c>
      <c r="E67" s="452">
        <f t="shared" si="0"/>
        <v>2665.5114041710694</v>
      </c>
      <c r="F67" s="470">
        <f t="shared" si="1"/>
        <v>0.2119010278639383</v>
      </c>
    </row>
    <row r="68" spans="1:6" x14ac:dyDescent="0.35">
      <c r="A68" s="459">
        <v>760</v>
      </c>
      <c r="B68" s="458" t="s">
        <v>197</v>
      </c>
      <c r="C68" s="440">
        <v>67645.586671752098</v>
      </c>
      <c r="D68" s="440">
        <v>54493.449169847372</v>
      </c>
      <c r="E68" s="452">
        <f t="shared" si="0"/>
        <v>13152.137501904726</v>
      </c>
      <c r="F68" s="470">
        <f t="shared" si="1"/>
        <v>0.24135263416546851</v>
      </c>
    </row>
    <row r="69" spans="1:6" x14ac:dyDescent="0.35">
      <c r="A69" s="459">
        <v>770</v>
      </c>
      <c r="B69" s="458" t="s">
        <v>198</v>
      </c>
      <c r="C69" s="440">
        <v>50880.948534240255</v>
      </c>
      <c r="D69" s="440">
        <v>41536.198492812073</v>
      </c>
      <c r="E69" s="452">
        <f t="shared" si="0"/>
        <v>9344.7500414281822</v>
      </c>
      <c r="F69" s="470">
        <f t="shared" si="1"/>
        <v>0.22497846169156069</v>
      </c>
    </row>
    <row r="70" spans="1:6" x14ac:dyDescent="0.35">
      <c r="A70" s="459">
        <v>810</v>
      </c>
      <c r="B70" s="458" t="s">
        <v>204</v>
      </c>
      <c r="C70" s="440">
        <v>47675.187783352805</v>
      </c>
      <c r="D70" s="440">
        <v>38693.111008461165</v>
      </c>
      <c r="E70" s="452">
        <f t="shared" ref="E70:E82" si="2">C70-D70</f>
        <v>8982.0767748916405</v>
      </c>
      <c r="F70" s="470">
        <f t="shared" ref="F70:F82" si="3">(C70-D70)/D70</f>
        <v>0.23213632971842188</v>
      </c>
    </row>
    <row r="71" spans="1:6" x14ac:dyDescent="0.35">
      <c r="A71" s="459">
        <v>273</v>
      </c>
      <c r="B71" s="458" t="s">
        <v>209</v>
      </c>
      <c r="C71" s="440">
        <v>30271.204841954961</v>
      </c>
      <c r="D71" s="440">
        <v>25242.424230660963</v>
      </c>
      <c r="E71" s="452">
        <f t="shared" si="2"/>
        <v>5028.7806112939979</v>
      </c>
      <c r="F71" s="470">
        <f t="shared" si="3"/>
        <v>0.19921940006006789</v>
      </c>
    </row>
    <row r="72" spans="1:6" x14ac:dyDescent="0.35">
      <c r="A72" s="459">
        <v>850</v>
      </c>
      <c r="B72" s="458" t="s">
        <v>210</v>
      </c>
      <c r="C72" s="440">
        <v>0</v>
      </c>
      <c r="D72" s="440">
        <v>24468.015985023667</v>
      </c>
      <c r="E72" s="516">
        <f t="shared" si="2"/>
        <v>-24468.015985023667</v>
      </c>
      <c r="F72" s="517">
        <f t="shared" si="3"/>
        <v>-1</v>
      </c>
    </row>
    <row r="73" spans="1:6" x14ac:dyDescent="0.35">
      <c r="A73" s="459">
        <v>162</v>
      </c>
      <c r="B73" s="458" t="s">
        <v>211</v>
      </c>
      <c r="C73" s="440">
        <v>84242.378662397212</v>
      </c>
      <c r="D73" s="440">
        <v>66561.135354601691</v>
      </c>
      <c r="E73" s="452">
        <f t="shared" si="2"/>
        <v>17681.243307795521</v>
      </c>
      <c r="F73" s="470">
        <f t="shared" si="3"/>
        <v>0.26563914833482677</v>
      </c>
    </row>
    <row r="74" spans="1:6" x14ac:dyDescent="0.35">
      <c r="A74" s="459">
        <v>661</v>
      </c>
      <c r="B74" s="458" t="s">
        <v>213</v>
      </c>
      <c r="C74" s="440">
        <v>37811.861228725742</v>
      </c>
      <c r="D74" s="440">
        <v>30585.528556728128</v>
      </c>
      <c r="E74" s="452">
        <f t="shared" si="2"/>
        <v>7226.3326719976139</v>
      </c>
      <c r="F74" s="470">
        <f t="shared" si="3"/>
        <v>0.23626639829338453</v>
      </c>
    </row>
    <row r="75" spans="1:6" x14ac:dyDescent="0.35">
      <c r="A75" s="459">
        <v>870</v>
      </c>
      <c r="B75" s="458" t="s">
        <v>214</v>
      </c>
      <c r="C75" s="440">
        <v>114080.99448199083</v>
      </c>
      <c r="D75" s="440">
        <v>85300.335395624425</v>
      </c>
      <c r="E75" s="452">
        <f t="shared" si="2"/>
        <v>28780.659086366402</v>
      </c>
      <c r="F75" s="470">
        <f t="shared" si="3"/>
        <v>0.33740382089802123</v>
      </c>
    </row>
    <row r="76" spans="1:6" x14ac:dyDescent="0.35">
      <c r="A76" s="459">
        <v>880</v>
      </c>
      <c r="B76" s="458" t="s">
        <v>215</v>
      </c>
      <c r="C76" s="440">
        <v>17674.39408059981</v>
      </c>
      <c r="D76" s="440">
        <v>14604.514455690762</v>
      </c>
      <c r="E76" s="452">
        <f t="shared" si="2"/>
        <v>3069.8796249090483</v>
      </c>
      <c r="F76" s="470">
        <f t="shared" si="3"/>
        <v>0.21020073171366857</v>
      </c>
    </row>
    <row r="77" spans="1:6" x14ac:dyDescent="0.35">
      <c r="A77" s="459">
        <v>890</v>
      </c>
      <c r="B77" s="458" t="s">
        <v>216</v>
      </c>
      <c r="C77" s="440">
        <v>151983.3783480913</v>
      </c>
      <c r="D77" s="440">
        <v>122855.39215271741</v>
      </c>
      <c r="E77" s="452">
        <f t="shared" si="2"/>
        <v>29127.986195373887</v>
      </c>
      <c r="F77" s="470">
        <f t="shared" si="3"/>
        <v>0.23709163826660426</v>
      </c>
    </row>
    <row r="78" spans="1:6" x14ac:dyDescent="0.35">
      <c r="A78" s="459">
        <v>910</v>
      </c>
      <c r="B78" s="458" t="s">
        <v>218</v>
      </c>
      <c r="C78" s="440">
        <v>45575.706803939473</v>
      </c>
      <c r="D78" s="440">
        <v>39786.868133190517</v>
      </c>
      <c r="E78" s="452">
        <f t="shared" si="2"/>
        <v>5788.8386707489553</v>
      </c>
      <c r="F78" s="470">
        <f t="shared" si="3"/>
        <v>0.14549621376003358</v>
      </c>
    </row>
    <row r="79" spans="1:6" x14ac:dyDescent="0.35">
      <c r="A79" s="459">
        <v>920</v>
      </c>
      <c r="B79" s="458" t="s">
        <v>219</v>
      </c>
      <c r="C79" s="440">
        <v>96611.460735494693</v>
      </c>
      <c r="D79" s="440">
        <v>78155.903176807871</v>
      </c>
      <c r="E79" s="452">
        <f t="shared" si="2"/>
        <v>18455.557558686822</v>
      </c>
      <c r="F79" s="470">
        <f t="shared" si="3"/>
        <v>0.23613772995413812</v>
      </c>
    </row>
    <row r="80" spans="1:6" x14ac:dyDescent="0.35">
      <c r="A80" s="459">
        <v>97</v>
      </c>
      <c r="B80" s="458" t="s">
        <v>220</v>
      </c>
      <c r="C80" s="440">
        <v>21070.520492775704</v>
      </c>
      <c r="D80" s="440">
        <v>17040.878568465519</v>
      </c>
      <c r="E80" s="452">
        <f t="shared" si="2"/>
        <v>4029.6419243101845</v>
      </c>
      <c r="F80" s="470">
        <f t="shared" si="3"/>
        <v>0.2364691414307192</v>
      </c>
    </row>
    <row r="81" spans="1:6" x14ac:dyDescent="0.35">
      <c r="A81" s="459">
        <v>930</v>
      </c>
      <c r="B81" s="458" t="s">
        <v>221</v>
      </c>
      <c r="C81" s="440">
        <v>91952.371021781626</v>
      </c>
      <c r="D81" s="440">
        <v>74025.412313572626</v>
      </c>
      <c r="E81" s="452">
        <f t="shared" si="2"/>
        <v>17926.958708209</v>
      </c>
      <c r="F81" s="470">
        <f t="shared" si="3"/>
        <v>0.2421730342043914</v>
      </c>
    </row>
    <row r="82" spans="1:6" ht="15" thickBot="1" x14ac:dyDescent="0.4">
      <c r="A82" s="459">
        <v>961</v>
      </c>
      <c r="B82" s="458" t="s">
        <v>224</v>
      </c>
      <c r="C82" s="440">
        <v>11738.78749592864</v>
      </c>
      <c r="D82" s="442">
        <v>10171.50897085173</v>
      </c>
      <c r="E82" s="452">
        <f t="shared" si="2"/>
        <v>1567.2785250769102</v>
      </c>
      <c r="F82" s="470">
        <f t="shared" si="3"/>
        <v>0.15408515389095423</v>
      </c>
    </row>
    <row r="83" spans="1:6" x14ac:dyDescent="0.35">
      <c r="A83" s="458"/>
      <c r="B83" s="458" t="s">
        <v>233</v>
      </c>
      <c r="C83" s="446">
        <f>SUM(C5:C82)</f>
        <v>4179537.350000001</v>
      </c>
      <c r="D83" s="446">
        <f>SUM(D5:D82)</f>
        <v>4179537.3499999987</v>
      </c>
      <c r="E83" s="880"/>
      <c r="F83" s="471"/>
    </row>
  </sheetData>
  <mergeCells count="1">
    <mergeCell ref="B2:F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F7218-6C99-44C4-97F3-554703640133}">
  <dimension ref="A1:BP168"/>
  <sheetViews>
    <sheetView topLeftCell="A88" workbookViewId="0">
      <selection activeCell="A35" sqref="A35:XFD35"/>
    </sheetView>
  </sheetViews>
  <sheetFormatPr defaultColWidth="18.1796875" defaultRowHeight="12.5" x14ac:dyDescent="0.25"/>
  <cols>
    <col min="1" max="1" width="16.26953125" style="2" customWidth="1"/>
    <col min="2" max="2" width="41.26953125" style="2" customWidth="1"/>
    <col min="3" max="3" width="27" style="2" customWidth="1"/>
    <col min="4" max="4" width="26.453125" style="3" customWidth="1"/>
    <col min="5" max="5" width="25.7265625" style="2" customWidth="1"/>
    <col min="6" max="6" width="18.1796875" style="2"/>
    <col min="7" max="10" width="18.1796875" style="5"/>
    <col min="11" max="11" width="22" style="5" customWidth="1"/>
    <col min="12" max="14" width="18.1796875" style="5"/>
    <col min="15" max="15" width="13.81640625" style="2" customWidth="1"/>
    <col min="16" max="16" width="17.81640625" style="3" customWidth="1"/>
    <col min="17" max="17" width="18.81640625" style="2" customWidth="1"/>
    <col min="18" max="18" width="20.1796875" style="2" customWidth="1"/>
    <col min="19" max="20" width="18.1796875" style="5"/>
    <col min="21" max="21" width="16" style="5" bestFit="1" customWidth="1"/>
    <col min="22" max="23" width="17.1796875" style="5" customWidth="1"/>
    <col min="24" max="31" width="18.1796875" style="5"/>
    <col min="32" max="32" width="12" style="5" customWidth="1"/>
    <col min="33" max="33" width="10.453125" style="5" customWidth="1"/>
    <col min="34" max="34" width="10.7265625" style="5" customWidth="1"/>
    <col min="35" max="35" width="12.1796875" style="5" customWidth="1"/>
    <col min="36" max="38" width="18.1796875" style="5"/>
    <col min="39" max="39" width="22.54296875" style="5" customWidth="1"/>
    <col min="40" max="42" width="18.1796875" style="5"/>
    <col min="43" max="43" width="22.54296875" style="5" customWidth="1"/>
    <col min="44" max="46" width="18.1796875" style="5"/>
    <col min="47" max="47" width="19.26953125" style="5" customWidth="1"/>
    <col min="48" max="50" width="18.1796875" style="5"/>
    <col min="51" max="51" width="18.1796875" style="7"/>
    <col min="52" max="52" width="23.1796875" style="5" customWidth="1"/>
    <col min="53" max="54" width="18.1796875" style="5"/>
    <col min="55" max="16384" width="18.1796875" style="2"/>
  </cols>
  <sheetData>
    <row r="1" spans="1:64" ht="13" x14ac:dyDescent="0.3">
      <c r="F1" s="4"/>
      <c r="AA1" s="6" t="s">
        <v>271</v>
      </c>
      <c r="AY1" s="5"/>
      <c r="AZ1" s="7"/>
      <c r="BD1" s="8" t="s">
        <v>272</v>
      </c>
      <c r="BE1" s="9"/>
      <c r="BF1" s="9" t="s">
        <v>273</v>
      </c>
      <c r="BG1" s="10" t="s">
        <v>274</v>
      </c>
    </row>
    <row r="2" spans="1:64" ht="13" x14ac:dyDescent="0.3">
      <c r="F2" s="4"/>
      <c r="R2" s="11"/>
      <c r="X2" s="5" t="s">
        <v>275</v>
      </c>
      <c r="Z2" s="5" t="s">
        <v>276</v>
      </c>
      <c r="AY2" s="5"/>
      <c r="AZ2" s="7"/>
      <c r="BD2" s="12" t="s">
        <v>277</v>
      </c>
      <c r="BE2" s="331">
        <v>0.66</v>
      </c>
      <c r="BF2" s="146">
        <f>BB42</f>
        <v>430703.69130082539</v>
      </c>
      <c r="BG2" s="13">
        <f>SUM(BF2:BF4)*0.66</f>
        <v>432617.5573818431</v>
      </c>
    </row>
    <row r="3" spans="1:64" ht="13" x14ac:dyDescent="0.3">
      <c r="B3" s="14"/>
      <c r="G3" s="22"/>
      <c r="H3" s="22"/>
      <c r="N3" s="332"/>
      <c r="O3" s="15"/>
      <c r="P3" s="16"/>
      <c r="Q3" s="17"/>
      <c r="R3" s="11"/>
      <c r="T3" s="18"/>
      <c r="X3" s="19">
        <f>A12+A11</f>
        <v>302875877.67000002</v>
      </c>
      <c r="Y3" s="20"/>
      <c r="Z3" s="21">
        <f>A8-A9-A10-A11</f>
        <v>302875877.67000002</v>
      </c>
      <c r="AY3" s="5"/>
      <c r="AZ3" s="7"/>
      <c r="BD3" s="12" t="s">
        <v>278</v>
      </c>
      <c r="BE3" s="180">
        <v>0.17499999999999999</v>
      </c>
      <c r="BF3" s="146">
        <f>BB16</f>
        <v>120736.03848683726</v>
      </c>
      <c r="BG3" s="13">
        <f>SUM(BF2:BF4)*0.175</f>
        <v>114709.20082094324</v>
      </c>
    </row>
    <row r="4" spans="1:64" ht="15" thickBot="1" x14ac:dyDescent="0.4">
      <c r="B4" s="6" t="s">
        <v>279</v>
      </c>
      <c r="E4" s="22"/>
      <c r="F4" s="354" t="s">
        <v>280</v>
      </c>
      <c r="G4" s="355"/>
      <c r="M4" s="356"/>
      <c r="N4" s="47"/>
      <c r="O4" s="147"/>
      <c r="P4" s="23"/>
      <c r="Q4" s="23"/>
      <c r="R4" s="20"/>
      <c r="S4" s="20"/>
      <c r="T4" s="20"/>
      <c r="W4" s="20"/>
      <c r="X4" s="20"/>
      <c r="Y4" s="20"/>
      <c r="BD4" s="24" t="s">
        <v>281</v>
      </c>
      <c r="BE4" s="25">
        <v>0.16500000000000001</v>
      </c>
      <c r="BF4" s="26">
        <f>BB23</f>
        <v>104041.41776058449</v>
      </c>
      <c r="BG4" s="27">
        <f>SUM(BF2:BF4)*0.165</f>
        <v>108154.38934546078</v>
      </c>
    </row>
    <row r="5" spans="1:64" ht="13.5" thickBot="1" x14ac:dyDescent="0.35">
      <c r="B5" s="6" t="s">
        <v>282</v>
      </c>
      <c r="E5" s="28" t="s">
        <v>283</v>
      </c>
      <c r="F5" s="146">
        <f>A8</f>
        <v>328569518</v>
      </c>
      <c r="G5" s="29" t="s">
        <v>284</v>
      </c>
      <c r="M5" s="357"/>
      <c r="N5" s="2"/>
      <c r="O5" s="3"/>
      <c r="P5" s="30"/>
      <c r="Q5" s="31"/>
      <c r="R5" s="5"/>
      <c r="Y5" s="22"/>
      <c r="AD5" s="22"/>
      <c r="AK5" s="32" t="s">
        <v>285</v>
      </c>
      <c r="AL5" s="33"/>
      <c r="AM5" s="33"/>
      <c r="AN5" s="33"/>
      <c r="AO5" s="34" t="s">
        <v>286</v>
      </c>
      <c r="AP5" s="22"/>
      <c r="AQ5" s="22"/>
      <c r="AR5" s="22"/>
      <c r="AS5" s="34" t="s">
        <v>287</v>
      </c>
      <c r="AT5" s="22"/>
      <c r="AU5" s="22"/>
      <c r="AV5" s="22"/>
      <c r="AW5" s="35">
        <f>AU55</f>
        <v>1054075.7137603085</v>
      </c>
      <c r="AX5" s="6" t="s">
        <v>288</v>
      </c>
      <c r="BB5" s="2"/>
    </row>
    <row r="6" spans="1:64" ht="13.5" thickBot="1" x14ac:dyDescent="0.35">
      <c r="B6" s="6" t="s">
        <v>289</v>
      </c>
      <c r="E6" s="28" t="s">
        <v>290</v>
      </c>
      <c r="F6" s="36">
        <v>309747093</v>
      </c>
      <c r="G6" s="29" t="s">
        <v>284</v>
      </c>
      <c r="N6" s="2"/>
      <c r="O6" s="3"/>
      <c r="P6" s="2"/>
      <c r="R6" s="5"/>
      <c r="W6" s="22"/>
      <c r="X6" s="22"/>
      <c r="Y6" s="22"/>
      <c r="Z6" s="37"/>
      <c r="AA6" s="37"/>
      <c r="AB6" s="37"/>
      <c r="AC6" s="37"/>
      <c r="AD6" s="22"/>
      <c r="AK6" s="33"/>
      <c r="AL6" s="33"/>
      <c r="AM6" s="33"/>
      <c r="AN6" s="33"/>
      <c r="AO6" s="33"/>
      <c r="AP6" s="22"/>
      <c r="AQ6" s="22"/>
      <c r="AR6" s="22"/>
      <c r="AS6" s="33"/>
      <c r="AT6" s="22"/>
      <c r="AU6" s="22"/>
      <c r="AV6" s="22"/>
      <c r="AW6" s="38">
        <f>AW5-AW7</f>
        <v>897644.55338399613</v>
      </c>
      <c r="AX6" s="6" t="s">
        <v>291</v>
      </c>
      <c r="BB6" s="2"/>
    </row>
    <row r="7" spans="1:64" ht="15" thickBot="1" x14ac:dyDescent="0.4">
      <c r="B7" s="6" t="s">
        <v>292</v>
      </c>
      <c r="E7" s="22"/>
      <c r="F7" s="39">
        <f>SUM(F5-F6)</f>
        <v>18822425</v>
      </c>
      <c r="G7" s="39"/>
      <c r="N7"/>
      <c r="O7" s="1"/>
      <c r="P7" s="40"/>
      <c r="Q7" s="41"/>
      <c r="R7" s="22"/>
      <c r="S7" s="22"/>
      <c r="T7" s="22"/>
      <c r="W7" s="22"/>
      <c r="X7" s="22"/>
      <c r="Y7" s="22"/>
      <c r="Z7" s="22"/>
      <c r="AA7" s="22"/>
      <c r="AB7" s="22"/>
      <c r="AC7" s="22"/>
      <c r="AD7" s="22"/>
      <c r="AK7" s="42" t="s">
        <v>293</v>
      </c>
      <c r="AL7" s="33"/>
      <c r="AM7" s="33"/>
      <c r="AN7" s="33"/>
      <c r="AO7" s="42" t="s">
        <v>293</v>
      </c>
      <c r="AP7" s="37"/>
      <c r="AQ7" s="37"/>
      <c r="AR7" s="37"/>
      <c r="AS7" s="42" t="s">
        <v>293</v>
      </c>
      <c r="AT7" s="37"/>
      <c r="AU7" s="37"/>
      <c r="AV7" s="37"/>
      <c r="AW7" s="38">
        <f>AW5*0.148406</f>
        <v>156431.16037631236</v>
      </c>
      <c r="AX7" s="6" t="s">
        <v>294</v>
      </c>
      <c r="BB7" s="2"/>
    </row>
    <row r="8" spans="1:64" ht="22.5" customHeight="1" x14ac:dyDescent="0.35">
      <c r="A8" s="23">
        <v>328569518</v>
      </c>
      <c r="B8" s="43" t="s">
        <v>295</v>
      </c>
      <c r="C8" s="864" t="s">
        <v>296</v>
      </c>
      <c r="D8" s="865"/>
      <c r="E8" s="866"/>
      <c r="F8" s="44">
        <f>A9</f>
        <v>22999866.260000002</v>
      </c>
      <c r="N8" s="52"/>
      <c r="O8"/>
      <c r="P8" s="45">
        <f>22549946/P13</f>
        <v>0.47410076877305712</v>
      </c>
      <c r="Q8" s="867" t="s">
        <v>297</v>
      </c>
      <c r="R8" s="867"/>
      <c r="S8" s="867"/>
      <c r="T8" s="22"/>
      <c r="U8" s="22"/>
      <c r="X8" s="22"/>
      <c r="Y8" s="22"/>
      <c r="Z8" s="22"/>
      <c r="AA8" s="22"/>
      <c r="AB8" s="22"/>
      <c r="AC8" s="22"/>
      <c r="AD8" s="22"/>
      <c r="AE8" s="22"/>
      <c r="AL8" s="42" t="s">
        <v>298</v>
      </c>
      <c r="AM8" s="38">
        <f>$X13-$AJ13</f>
        <v>298552856.98785096</v>
      </c>
      <c r="AN8" s="33"/>
      <c r="AO8" s="33"/>
      <c r="AP8" s="42" t="s">
        <v>298</v>
      </c>
      <c r="AQ8" s="38">
        <f>$X13-$AJ13-$AN13</f>
        <v>293277444.12193686</v>
      </c>
      <c r="AR8" s="33"/>
      <c r="AS8" s="33"/>
      <c r="AT8" s="42" t="s">
        <v>298</v>
      </c>
      <c r="AU8" s="38">
        <f>$X13-$AJ13-$AN13-$AR13</f>
        <v>293277444.12193686</v>
      </c>
      <c r="AV8" s="22"/>
      <c r="AW8" s="22"/>
      <c r="AX8" s="22"/>
      <c r="AY8" s="22"/>
      <c r="AZ8" s="46" t="s">
        <v>299</v>
      </c>
      <c r="BC8" s="333"/>
      <c r="BD8" s="47"/>
      <c r="BE8" s="44"/>
    </row>
    <row r="9" spans="1:64" ht="18" customHeight="1" thickBot="1" x14ac:dyDescent="0.35">
      <c r="A9" s="48">
        <f>(A8*0.07)</f>
        <v>22999866.260000002</v>
      </c>
      <c r="B9" s="49" t="s">
        <v>300</v>
      </c>
      <c r="C9" s="868" t="s">
        <v>301</v>
      </c>
      <c r="D9" s="869"/>
      <c r="E9" s="870"/>
      <c r="F9" s="50">
        <v>449920</v>
      </c>
      <c r="H9" s="51"/>
      <c r="I9" s="51"/>
      <c r="J9" s="51"/>
      <c r="K9" s="51"/>
      <c r="L9" s="52"/>
      <c r="M9" s="52"/>
      <c r="N9" s="358"/>
      <c r="O9" s="11"/>
      <c r="P9" s="45"/>
      <c r="Q9" s="53"/>
      <c r="R9" s="53"/>
      <c r="S9" s="53"/>
      <c r="T9" s="22"/>
      <c r="W9" s="22"/>
      <c r="X9" s="22"/>
      <c r="Y9" s="22"/>
      <c r="Z9" s="22"/>
      <c r="AA9" s="22"/>
      <c r="AB9" s="22"/>
      <c r="AC9" s="22"/>
      <c r="AD9" s="22"/>
      <c r="AK9" s="33"/>
      <c r="AL9" s="33"/>
      <c r="AM9" s="33"/>
      <c r="AN9" s="33"/>
      <c r="AO9" s="33"/>
      <c r="AP9" s="33"/>
      <c r="AQ9" s="33"/>
      <c r="AR9" s="33"/>
      <c r="AS9" s="22"/>
      <c r="AT9" s="33"/>
      <c r="AU9" s="33"/>
      <c r="AV9" s="33"/>
      <c r="AW9" s="22"/>
      <c r="AX9" s="22"/>
      <c r="AY9" s="29"/>
      <c r="BC9" s="871"/>
      <c r="BD9" s="871"/>
      <c r="BE9" s="54"/>
    </row>
    <row r="10" spans="1:64" ht="41.25" customHeight="1" thickBot="1" x14ac:dyDescent="0.35">
      <c r="A10" s="55">
        <f>D10</f>
        <v>2693774.07</v>
      </c>
      <c r="B10" s="49" t="s">
        <v>302</v>
      </c>
      <c r="C10" s="56" t="s">
        <v>303</v>
      </c>
      <c r="D10" s="57">
        <f>269377407*0.01</f>
        <v>2693774.07</v>
      </c>
      <c r="E10" s="58"/>
      <c r="F10" s="59">
        <f>F8-F9</f>
        <v>22549946.260000002</v>
      </c>
      <c r="G10" s="52"/>
      <c r="H10" s="52"/>
      <c r="I10" s="52"/>
      <c r="J10" s="52"/>
      <c r="K10" s="52"/>
      <c r="L10" s="52"/>
      <c r="M10" s="52"/>
      <c r="N10" s="60"/>
      <c r="O10" s="61"/>
      <c r="P10" s="62"/>
      <c r="Q10" s="61"/>
      <c r="R10" s="63" t="s">
        <v>304</v>
      </c>
      <c r="S10" s="64" t="s">
        <v>305</v>
      </c>
      <c r="T10" s="22"/>
      <c r="V10" s="22"/>
      <c r="W10" s="22"/>
      <c r="X10" s="22"/>
      <c r="Y10" s="22"/>
      <c r="Z10" s="22"/>
      <c r="AA10" s="22"/>
      <c r="AB10" s="22"/>
      <c r="AC10" s="22"/>
      <c r="AD10" s="22"/>
      <c r="AE10" s="22"/>
      <c r="AF10" s="22"/>
      <c r="AG10" s="22"/>
      <c r="AH10" s="22"/>
      <c r="AI10" s="22"/>
      <c r="AJ10" s="33"/>
      <c r="AK10" s="33"/>
      <c r="AL10" s="33"/>
      <c r="AM10" s="33"/>
      <c r="AN10" s="33"/>
      <c r="AO10" s="33"/>
      <c r="AP10" s="33"/>
      <c r="AQ10" s="33"/>
      <c r="AR10" s="33"/>
      <c r="AS10" s="33"/>
      <c r="AT10" s="33"/>
      <c r="AU10" s="359"/>
      <c r="AV10" s="33"/>
      <c r="AW10" s="33"/>
      <c r="AX10" s="65"/>
      <c r="AY10" s="66"/>
      <c r="AZ10" s="360"/>
      <c r="BA10" s="67"/>
      <c r="BB10" s="334"/>
      <c r="BC10" s="68"/>
      <c r="BD10" s="335"/>
    </row>
    <row r="11" spans="1:64" ht="51" thickBot="1" x14ac:dyDescent="0.35">
      <c r="A11" s="55"/>
      <c r="B11" s="69"/>
      <c r="C11" s="70"/>
      <c r="D11" s="336"/>
      <c r="E11" s="71"/>
      <c r="N11" s="72">
        <f>'[1]Sch Imp and State Adm-FY20FIN'!A12</f>
        <v>284607356.69999999</v>
      </c>
      <c r="O11" s="73"/>
      <c r="P11" s="74"/>
      <c r="Q11" s="73" t="s">
        <v>306</v>
      </c>
      <c r="R11" s="75" t="s">
        <v>307</v>
      </c>
      <c r="S11" s="76" t="s">
        <v>308</v>
      </c>
      <c r="T11" s="22" t="s">
        <v>309</v>
      </c>
      <c r="V11" s="22"/>
      <c r="W11" s="22"/>
      <c r="X11" s="22"/>
      <c r="Y11" s="22"/>
      <c r="Z11" s="22"/>
      <c r="AA11" s="22"/>
      <c r="AB11" s="22"/>
      <c r="AC11" s="22"/>
      <c r="AD11" s="22"/>
      <c r="AE11" s="22"/>
      <c r="AF11" s="22"/>
      <c r="AG11" s="22"/>
      <c r="AH11" s="22"/>
      <c r="AI11" s="22"/>
      <c r="AJ11" s="33"/>
      <c r="AK11" s="33"/>
      <c r="AL11" s="33"/>
      <c r="AM11" s="33"/>
      <c r="AN11" s="33"/>
      <c r="AO11" s="33"/>
      <c r="AP11" s="33"/>
      <c r="AQ11" s="33"/>
      <c r="AR11" s="33"/>
      <c r="AS11" s="33"/>
      <c r="AT11" s="33"/>
      <c r="AU11" s="359"/>
      <c r="AV11" s="33"/>
      <c r="AW11" s="33"/>
      <c r="AX11" s="7"/>
      <c r="AY11" s="39"/>
      <c r="AZ11" s="361"/>
      <c r="BA11" s="67"/>
      <c r="BB11" s="334"/>
      <c r="BC11" s="337"/>
      <c r="BD11" s="77"/>
      <c r="BE11" s="78"/>
      <c r="BF11" s="11"/>
      <c r="BG11" s="11"/>
      <c r="BH11" s="11"/>
      <c r="BI11" s="11"/>
      <c r="BJ11" s="11"/>
      <c r="BK11" s="336"/>
    </row>
    <row r="12" spans="1:64" ht="101.25" customHeight="1" thickBot="1" x14ac:dyDescent="0.35">
      <c r="A12" s="362">
        <f>A8-SUM(A9:A11)</f>
        <v>302875877.67000002</v>
      </c>
      <c r="B12" s="69" t="s">
        <v>310</v>
      </c>
      <c r="C12" s="363" t="s">
        <v>311</v>
      </c>
      <c r="D12" s="364" t="s">
        <v>312</v>
      </c>
      <c r="E12" s="364" t="s">
        <v>313</v>
      </c>
      <c r="F12" s="364" t="s">
        <v>314</v>
      </c>
      <c r="G12" s="364" t="s">
        <v>315</v>
      </c>
      <c r="H12" s="363" t="s">
        <v>316</v>
      </c>
      <c r="I12" s="363" t="s">
        <v>317</v>
      </c>
      <c r="J12" s="363" t="s">
        <v>318</v>
      </c>
      <c r="K12" s="363" t="s">
        <v>319</v>
      </c>
      <c r="L12" s="363" t="s">
        <v>320</v>
      </c>
      <c r="M12" s="363" t="s">
        <v>320</v>
      </c>
      <c r="N12" s="364" t="s">
        <v>321</v>
      </c>
      <c r="O12" s="363" t="s">
        <v>322</v>
      </c>
      <c r="P12" s="363" t="s">
        <v>323</v>
      </c>
      <c r="Q12" s="363" t="s">
        <v>324</v>
      </c>
      <c r="R12" s="204" t="s">
        <v>325</v>
      </c>
      <c r="S12" s="204" t="s">
        <v>326</v>
      </c>
      <c r="T12" s="204" t="s">
        <v>327</v>
      </c>
      <c r="U12" s="365" t="s">
        <v>328</v>
      </c>
      <c r="V12" s="204" t="s">
        <v>329</v>
      </c>
      <c r="W12" s="366" t="s">
        <v>330</v>
      </c>
      <c r="X12" s="366" t="s">
        <v>331</v>
      </c>
      <c r="Y12" s="204" t="s">
        <v>332</v>
      </c>
      <c r="Z12" s="204" t="s">
        <v>333</v>
      </c>
      <c r="AA12" s="204" t="s">
        <v>334</v>
      </c>
      <c r="AB12" s="204" t="s">
        <v>335</v>
      </c>
      <c r="AC12" s="204" t="s">
        <v>336</v>
      </c>
      <c r="AD12" s="204" t="s">
        <v>337</v>
      </c>
      <c r="AE12" s="204" t="s">
        <v>338</v>
      </c>
      <c r="AF12" s="204" t="s">
        <v>339</v>
      </c>
      <c r="AG12" s="204" t="s">
        <v>340</v>
      </c>
      <c r="AH12" s="204" t="s">
        <v>341</v>
      </c>
      <c r="AI12" s="204" t="s">
        <v>342</v>
      </c>
      <c r="AJ12" s="204" t="s">
        <v>343</v>
      </c>
      <c r="AK12" s="204" t="s">
        <v>344</v>
      </c>
      <c r="AL12" s="204" t="s">
        <v>345</v>
      </c>
      <c r="AM12" s="204" t="s">
        <v>346</v>
      </c>
      <c r="AN12" s="204" t="s">
        <v>343</v>
      </c>
      <c r="AO12" s="204" t="s">
        <v>344</v>
      </c>
      <c r="AP12" s="204" t="s">
        <v>345</v>
      </c>
      <c r="AQ12" s="204" t="s">
        <v>346</v>
      </c>
      <c r="AR12" s="204" t="s">
        <v>343</v>
      </c>
      <c r="AS12" s="204" t="s">
        <v>344</v>
      </c>
      <c r="AT12" s="204" t="s">
        <v>345</v>
      </c>
      <c r="AU12" s="367" t="s">
        <v>347</v>
      </c>
      <c r="AV12" s="204" t="s">
        <v>343</v>
      </c>
      <c r="AW12" s="204" t="s">
        <v>31</v>
      </c>
      <c r="AX12" s="205" t="s">
        <v>348</v>
      </c>
      <c r="AY12" s="368" t="s">
        <v>349</v>
      </c>
      <c r="AZ12" s="206" t="s">
        <v>350</v>
      </c>
      <c r="BA12" s="207" t="s">
        <v>351</v>
      </c>
      <c r="BB12" s="369" t="s">
        <v>352</v>
      </c>
      <c r="BC12" s="58"/>
      <c r="BD12" s="11"/>
      <c r="BE12" s="11"/>
      <c r="BF12" s="11"/>
      <c r="BG12" s="11"/>
      <c r="BH12" s="11"/>
      <c r="BI12" s="11"/>
      <c r="BJ12" s="79" t="s">
        <v>353</v>
      </c>
      <c r="BK12" s="80" t="s">
        <v>354</v>
      </c>
      <c r="BL12" s="11"/>
    </row>
    <row r="13" spans="1:64" ht="15" thickBot="1" x14ac:dyDescent="0.4">
      <c r="A13" s="95"/>
      <c r="B13" s="20"/>
      <c r="C13" s="81">
        <f t="shared" ref="C13:O13" si="0">SUM(C15:C160)</f>
        <v>124106586.27460797</v>
      </c>
      <c r="D13" s="82">
        <f t="shared" si="0"/>
        <v>28319773.524866</v>
      </c>
      <c r="E13" s="81">
        <f t="shared" si="0"/>
        <v>77237118.124980688</v>
      </c>
      <c r="F13" s="81">
        <f t="shared" si="0"/>
        <v>78752911.098681912</v>
      </c>
      <c r="G13" s="83">
        <f t="shared" si="0"/>
        <v>308416389.02313662</v>
      </c>
      <c r="H13" s="83">
        <f t="shared" si="0"/>
        <v>127716065.37609135</v>
      </c>
      <c r="I13" s="83">
        <f t="shared" si="0"/>
        <v>29287010.28549381</v>
      </c>
      <c r="J13" s="81">
        <f t="shared" si="0"/>
        <v>85057464.115041912</v>
      </c>
      <c r="K13" s="83">
        <f t="shared" si="0"/>
        <v>86059057.437928542</v>
      </c>
      <c r="L13" s="81">
        <f t="shared" si="0"/>
        <v>328119597.21455562</v>
      </c>
      <c r="M13" s="83">
        <f>SUM(M15:M160)</f>
        <v>328119597.21455562</v>
      </c>
      <c r="N13" s="83">
        <f>SUM(N15:N160)</f>
        <v>283479033.82002521</v>
      </c>
      <c r="O13" s="84">
        <f t="shared" si="0"/>
        <v>44640563.394530378</v>
      </c>
      <c r="P13" s="85">
        <f>SUM(P15:P160)</f>
        <v>47563614.077989869</v>
      </c>
      <c r="Q13" s="86">
        <f>SUM(Q15:Q160)</f>
        <v>22549946.000000004</v>
      </c>
      <c r="R13" s="83">
        <f>SUM(R15:R160)</f>
        <v>305569651.21455568</v>
      </c>
      <c r="S13" s="83"/>
      <c r="T13" s="87"/>
      <c r="U13" s="87"/>
      <c r="V13" s="83">
        <f t="shared" ref="V13:AC13" si="1">SUM(V15:V160)</f>
        <v>302875877.6699996</v>
      </c>
      <c r="W13" s="83">
        <f t="shared" si="1"/>
        <v>302875877.67000008</v>
      </c>
      <c r="X13" s="83">
        <f t="shared" si="1"/>
        <v>302875877.67000008</v>
      </c>
      <c r="Y13" s="81">
        <f t="shared" si="1"/>
        <v>114681796.1600997</v>
      </c>
      <c r="Z13" s="83">
        <f>SUM(Z15:Z160)</f>
        <v>26130358.770283677</v>
      </c>
      <c r="AA13" s="81">
        <f t="shared" si="1"/>
        <v>71181172.5616813</v>
      </c>
      <c r="AB13" s="83">
        <f t="shared" si="1"/>
        <v>72614029.207935348</v>
      </c>
      <c r="AC13" s="88">
        <f t="shared" si="1"/>
        <v>284607356.69999999</v>
      </c>
      <c r="AD13" s="87"/>
      <c r="AE13" s="87"/>
      <c r="AF13" s="87"/>
      <c r="AG13" s="87"/>
      <c r="AH13" s="87"/>
      <c r="AI13" s="83">
        <f t="shared" ref="AI13:AT13" si="2">SUM(AI15:AI160)</f>
        <v>257826030.20474359</v>
      </c>
      <c r="AJ13" s="83">
        <f>SUM(AJ15:AJ160)</f>
        <v>4323020.6821491187</v>
      </c>
      <c r="AK13" s="83">
        <f>SUM(AK15:AK160)</f>
        <v>299595693.45156491</v>
      </c>
      <c r="AL13" s="83">
        <f t="shared" si="2"/>
        <v>298552856.98785108</v>
      </c>
      <c r="AM13" s="83">
        <f t="shared" si="2"/>
        <v>302875877.6700002</v>
      </c>
      <c r="AN13" s="83">
        <f t="shared" si="2"/>
        <v>5275412.8659140868</v>
      </c>
      <c r="AO13" s="83">
        <f t="shared" si="2"/>
        <v>293287343.49395627</v>
      </c>
      <c r="AP13" s="83">
        <f t="shared" si="2"/>
        <v>293277444.12193692</v>
      </c>
      <c r="AQ13" s="83">
        <f t="shared" si="2"/>
        <v>302875877.67000008</v>
      </c>
      <c r="AR13" s="83">
        <f t="shared" si="2"/>
        <v>0</v>
      </c>
      <c r="AS13" s="83">
        <f t="shared" si="2"/>
        <v>293277444.12193692</v>
      </c>
      <c r="AT13" s="83">
        <f t="shared" si="2"/>
        <v>293277444.12193686</v>
      </c>
      <c r="AU13" s="83">
        <v>302875877.67000008</v>
      </c>
      <c r="AV13" s="83">
        <f>SUM(AV16:AV160)</f>
        <v>0</v>
      </c>
      <c r="AW13" s="83">
        <f>SUM(AW15:AW160)</f>
        <v>223766</v>
      </c>
      <c r="AX13" s="89"/>
      <c r="AY13" s="90">
        <v>2180</v>
      </c>
      <c r="AZ13" s="91">
        <f>SUM(AZ15:AZ157)</f>
        <v>3094408</v>
      </c>
      <c r="BA13" s="92">
        <f>SUM(BA15:BA160,AZ13)</f>
        <v>302875877.67000008</v>
      </c>
      <c r="BB13" s="93">
        <f>SUM(BB15:BB157,BB160,BH166,BB164)</f>
        <v>302875877.67000008</v>
      </c>
      <c r="BC13" s="862" t="s">
        <v>355</v>
      </c>
      <c r="BD13" s="863"/>
      <c r="BE13" s="862" t="s">
        <v>356</v>
      </c>
      <c r="BF13" s="863"/>
      <c r="BG13" s="862" t="s">
        <v>357</v>
      </c>
      <c r="BH13" s="863"/>
      <c r="BI13" s="862" t="s">
        <v>358</v>
      </c>
      <c r="BJ13" s="863"/>
      <c r="BK13" s="94"/>
      <c r="BL13" s="11"/>
    </row>
    <row r="14" spans="1:64" ht="15" thickBot="1" x14ac:dyDescent="0.4">
      <c r="A14" s="95"/>
      <c r="B14" s="95"/>
      <c r="C14" s="95"/>
      <c r="D14" s="96"/>
      <c r="E14" s="95"/>
      <c r="F14" s="95"/>
      <c r="G14" s="95"/>
      <c r="H14" s="95"/>
      <c r="I14" s="95"/>
      <c r="J14" s="95"/>
      <c r="K14" s="95"/>
      <c r="L14" s="97">
        <f>L13+529449</f>
        <v>328649046.21455562</v>
      </c>
      <c r="M14" s="95"/>
      <c r="N14" s="95"/>
      <c r="O14" s="98"/>
      <c r="P14" s="98"/>
      <c r="Q14" s="99"/>
      <c r="R14" s="100">
        <f>SUM(R13,A9)</f>
        <v>328569517.47455567</v>
      </c>
      <c r="S14" s="95"/>
      <c r="T14" s="101"/>
      <c r="U14" s="101"/>
      <c r="V14" s="102">
        <f>SUM(V13,A9,A10)</f>
        <v>328569517.99999958</v>
      </c>
      <c r="W14" s="100">
        <f>SUM(W13,A9,A11,A10)</f>
        <v>328569518.00000006</v>
      </c>
      <c r="X14" s="102">
        <f>SUM(X15:X166)</f>
        <v>328569518.00000006</v>
      </c>
      <c r="Y14" s="95"/>
      <c r="Z14" s="95"/>
      <c r="AA14" s="95"/>
      <c r="AB14" s="95"/>
      <c r="AC14" s="95"/>
      <c r="AD14" s="101"/>
      <c r="AE14" s="101"/>
      <c r="AF14" s="101"/>
      <c r="AG14" s="101"/>
      <c r="AH14" s="101"/>
      <c r="AI14" s="95"/>
      <c r="AJ14" s="95"/>
      <c r="AK14" s="95"/>
      <c r="AL14" s="95"/>
      <c r="AM14" s="95"/>
      <c r="AN14" s="95"/>
      <c r="AO14" s="95"/>
      <c r="AP14" s="95"/>
      <c r="AQ14" s="95"/>
      <c r="AR14" s="95"/>
      <c r="AS14" s="95"/>
      <c r="AT14" s="95"/>
      <c r="AU14" s="95"/>
      <c r="AV14" s="95"/>
      <c r="AW14" s="95"/>
      <c r="AX14" s="103"/>
      <c r="AY14" s="104"/>
      <c r="AZ14" s="105"/>
      <c r="BA14" s="92"/>
      <c r="BB14" s="106"/>
      <c r="BC14" s="107"/>
      <c r="BD14" s="477"/>
      <c r="BE14" s="845"/>
      <c r="BF14" s="108"/>
      <c r="BG14" s="107"/>
      <c r="BH14" s="477"/>
      <c r="BI14" s="476"/>
      <c r="BJ14" s="477"/>
      <c r="BK14" s="109"/>
      <c r="BL14" s="11"/>
    </row>
    <row r="15" spans="1:64" ht="14.5" x14ac:dyDescent="0.35">
      <c r="A15" s="101"/>
      <c r="B15" s="101" t="s">
        <v>359</v>
      </c>
      <c r="C15" s="95">
        <f>'[1]2020-2021 Final-merged'!F8</f>
        <v>2722066</v>
      </c>
      <c r="D15" s="95">
        <f>'[1]2020-2021 Final-merged'!G8</f>
        <v>666262</v>
      </c>
      <c r="E15" s="95">
        <f>'[1]2020-2021 Final-merged'!H8</f>
        <v>2336403</v>
      </c>
      <c r="F15" s="95">
        <f>'[1]2020-2021 Final-merged'!I8</f>
        <v>2651376</v>
      </c>
      <c r="G15" s="95">
        <f>'[1]2020-2021 Final-merged'!J8</f>
        <v>8376107</v>
      </c>
      <c r="H15" s="95">
        <f>'[1]2020-2021 Final-merged'!K8</f>
        <v>2294072</v>
      </c>
      <c r="I15" s="95">
        <f>'[1]2020-2021 Final-merged'!L8</f>
        <v>567080</v>
      </c>
      <c r="J15" s="95">
        <f>'[1]2020-2021 Final-merged'!M8</f>
        <v>2144034</v>
      </c>
      <c r="K15" s="95">
        <f>'[1]2020-2021 Final-merged'!N8</f>
        <v>2476046</v>
      </c>
      <c r="L15" s="95">
        <f>'[1]2020-2021 Final-merged'!O8</f>
        <v>7481232</v>
      </c>
      <c r="M15" s="95">
        <f>SUM(H15:K15)</f>
        <v>7481232</v>
      </c>
      <c r="N15" s="95">
        <f>'[1]Hold Harmless Base-21'!Y7</f>
        <v>7430937.9455567896</v>
      </c>
      <c r="O15" s="110">
        <f>M15-N15</f>
        <v>50294.054443210363</v>
      </c>
      <c r="P15" s="111">
        <f>IF(O15&gt;0,O15,"0")</f>
        <v>50294.054443210363</v>
      </c>
      <c r="Q15" s="112">
        <f>P15*$P$8</f>
        <v>23844.449876240022</v>
      </c>
      <c r="R15" s="113">
        <f>M15-Q15</f>
        <v>7457387.5501237595</v>
      </c>
      <c r="S15" s="114">
        <f>IF($R15&gt;0,$R15/N15,0)</f>
        <v>1.0035593897783504</v>
      </c>
      <c r="T15" s="115">
        <f>IF(R15&gt;0,R15/L15,0)</f>
        <v>0.99681276427783017</v>
      </c>
      <c r="U15" s="101" t="b">
        <f>AND(S15&lt;100%,T15&lt;100%)</f>
        <v>0</v>
      </c>
      <c r="V15" s="95">
        <f>R15/R$13*X$3</f>
        <v>7391646.3575211046</v>
      </c>
      <c r="W15" s="95">
        <f>V15/V$13*Z$3</f>
        <v>7391646.3575211149</v>
      </c>
      <c r="X15" s="95">
        <f>V15/V$13*Z$3</f>
        <v>7391646.3575211149</v>
      </c>
      <c r="Y15" s="95">
        <f>'[1]Hold Harmless Base-21'!L7</f>
        <v>2414905.1020611348</v>
      </c>
      <c r="Z15" s="95">
        <f>'[1]Hold Harmless Base-21'!M7</f>
        <v>591080.268850739</v>
      </c>
      <c r="AA15" s="95">
        <f>'[1]Hold Harmless Base-21'!N7</f>
        <v>2072760.7358421662</v>
      </c>
      <c r="AB15" s="95">
        <f>'[1]Hold Harmless Base-21'!O7</f>
        <v>2352191.8388027488</v>
      </c>
      <c r="AC15" s="95">
        <f>SUM(Y15:AB15)</f>
        <v>7430937.9455567896</v>
      </c>
      <c r="AD15" s="116">
        <f>'[1]Populations-merged FY21'!M8</f>
        <v>0.44166388208993268</v>
      </c>
      <c r="AE15" s="117">
        <f>IF($AD15&lt;0.15,0.85,0)</f>
        <v>0</v>
      </c>
      <c r="AF15" s="117">
        <f>IF(AND($AD15&gt;=0.15,$AD15&lt;0.3),0.9,0)</f>
        <v>0</v>
      </c>
      <c r="AG15" s="117">
        <f>IF($AD15&gt;=0.3,0.95,0)</f>
        <v>0.95</v>
      </c>
      <c r="AH15" s="117">
        <f>MAX(AE15:AG15)</f>
        <v>0.95</v>
      </c>
      <c r="AI15" s="95">
        <f>AC15*AH15</f>
        <v>7059391.0482789502</v>
      </c>
      <c r="AJ15" s="95">
        <f>IF(X15&lt;$AI15,$AI15,0)</f>
        <v>0</v>
      </c>
      <c r="AK15" s="95">
        <f>IF($AJ15=0,X15,0)</f>
        <v>7391646.3575211149</v>
      </c>
      <c r="AL15" s="95">
        <f>AK15/AK$13*AM$8</f>
        <v>7365917.4217687473</v>
      </c>
      <c r="AM15" s="95">
        <f>$AJ15+AL15</f>
        <v>7365917.4217687473</v>
      </c>
      <c r="AN15" s="95">
        <f>IF(AM15&lt;$AI15,$AI15,0)</f>
        <v>0</v>
      </c>
      <c r="AO15" s="95">
        <f>IF($AJ15+$AN15=0,AM15,0)</f>
        <v>7365917.4217687473</v>
      </c>
      <c r="AP15" s="95">
        <f>AO15/AO$13*AQ$8</f>
        <v>7365668.7988450518</v>
      </c>
      <c r="AQ15" s="95">
        <f>$AJ15+$AN15+AP15</f>
        <v>7365668.7988450518</v>
      </c>
      <c r="AR15" s="95">
        <f>IF(AQ15&lt;$AI15,$AI15,0)</f>
        <v>0</v>
      </c>
      <c r="AS15" s="95">
        <f>IF($AJ15+$AN15+$AR15=0,AQ15,0)</f>
        <v>7365668.7988450518</v>
      </c>
      <c r="AT15" s="95">
        <f>AS15/AS$13*AU$8</f>
        <v>7365668.7988450499</v>
      </c>
      <c r="AU15" s="95">
        <v>7363972.3366357386</v>
      </c>
      <c r="AV15" s="95">
        <f>IF(AU15&lt;$AI15,$AI15,0)</f>
        <v>0</v>
      </c>
      <c r="AW15" s="95">
        <f>'[1]Populations-merged FY21'!K8</f>
        <v>4069.0493456945496</v>
      </c>
      <c r="AX15" s="103">
        <f>ROUND(AU15/AW15,0)</f>
        <v>1810</v>
      </c>
      <c r="AY15" s="104">
        <v>0</v>
      </c>
      <c r="AZ15" s="118">
        <f>ROUND(AX15*AY15,0)</f>
        <v>0</v>
      </c>
      <c r="BA15" s="119">
        <f>AU15-AZ15</f>
        <v>7363972.3366357386</v>
      </c>
      <c r="BB15" s="120">
        <f t="shared" ref="BB15:BB54" si="3">BA15-BK15</f>
        <v>7353112.3366357386</v>
      </c>
      <c r="BC15" s="121">
        <f>'[1]Spec Schs Calculations-21'!C6</f>
        <v>5</v>
      </c>
      <c r="BD15" s="122">
        <f t="shared" ref="BD15:BD78" si="4">BC15*AX15</f>
        <v>9050</v>
      </c>
      <c r="BE15" s="123">
        <f>'[1]Spec Schs Calculations-21'!D6</f>
        <v>0</v>
      </c>
      <c r="BF15" s="124">
        <f t="shared" ref="BF15:BF78" si="5">BE15*AX15</f>
        <v>0</v>
      </c>
      <c r="BG15" s="123">
        <f>'[1]Spec Schs Calculations-21'!E6</f>
        <v>1</v>
      </c>
      <c r="BH15" s="124">
        <f t="shared" ref="BH15:BH78" si="6">BG15*AX15</f>
        <v>1810</v>
      </c>
      <c r="BI15" s="125">
        <f>'[1]Spec Schs Calculations-21'!F6</f>
        <v>0</v>
      </c>
      <c r="BJ15" s="126">
        <f t="shared" ref="BJ15:BJ78" si="7">BI15*AX15</f>
        <v>0</v>
      </c>
      <c r="BK15" s="127">
        <f>SUM(BD15,BF15,BH15,BJ15)</f>
        <v>10860</v>
      </c>
      <c r="BL15" s="11"/>
    </row>
    <row r="16" spans="1:64" ht="14.5" x14ac:dyDescent="0.35">
      <c r="A16" s="101">
        <v>4700030</v>
      </c>
      <c r="B16" s="95" t="s">
        <v>360</v>
      </c>
      <c r="C16" s="95">
        <f>'[1]2020-2021 Final-merged'!F9</f>
        <v>55769.732436599676</v>
      </c>
      <c r="D16" s="95">
        <f>'[1]2020-2021 Final-merged'!G9</f>
        <v>13650.999224152569</v>
      </c>
      <c r="E16" s="95">
        <f>'[1]2020-2021 Final-merged'!H9</f>
        <v>27724.51848748004</v>
      </c>
      <c r="F16" s="95">
        <f>'[1]2020-2021 Final-merged'!I9</f>
        <v>26039.761638012649</v>
      </c>
      <c r="G16" s="95">
        <f>'[1]2020-2021 Final-merged'!J9</f>
        <v>123185.01178624493</v>
      </c>
      <c r="H16" s="95">
        <f>'[1]2020-2021 Final-merged'!K9</f>
        <v>59172.388571324038</v>
      </c>
      <c r="I16" s="95">
        <f>'[1]2020-2021 Final-merged'!L9</f>
        <v>14627.249296554308</v>
      </c>
      <c r="J16" s="95">
        <f>'[1]2020-2021 Final-merged'!M9</f>
        <v>32796.807951241164</v>
      </c>
      <c r="K16" s="95">
        <f>'[1]2020-2021 Final-merged'!N9</f>
        <v>28699.155790756955</v>
      </c>
      <c r="L16" s="95">
        <f>'[1]2020-2021 Final-merged'!O9</f>
        <v>135295.60160987647</v>
      </c>
      <c r="M16" s="95">
        <f t="shared" ref="M16:M79" si="8">SUM(H16:K16)</f>
        <v>135295.60160987647</v>
      </c>
      <c r="N16" s="95">
        <f>'[1]Hold Harmless Base-21'!Y8</f>
        <v>110236.20897634642</v>
      </c>
      <c r="O16" s="110">
        <f t="shared" ref="O16:O79" si="9">M16-N16</f>
        <v>25059.392633530049</v>
      </c>
      <c r="P16" s="111">
        <f t="shared" ref="P16:P79" si="10">IF(O16&gt;0,O16,"0")</f>
        <v>25059.392633530049</v>
      </c>
      <c r="Q16" s="112">
        <f t="shared" ref="Q16:Q79" si="11">P16*$P$8</f>
        <v>11880.677312542481</v>
      </c>
      <c r="R16" s="113">
        <f t="shared" ref="R16:R79" si="12">M16-Q16</f>
        <v>123414.92429733399</v>
      </c>
      <c r="S16" s="114">
        <f t="shared" ref="S16:S79" si="13">IF($R16&gt;0,$R16/N16,0)</f>
        <v>1.1195497871648992</v>
      </c>
      <c r="T16" s="115">
        <f t="shared" ref="T16:T79" si="14">IF(R16&gt;0,R16/L16,0)</f>
        <v>0.91218726129175809</v>
      </c>
      <c r="U16" s="101" t="b">
        <f t="shared" ref="U16:U79" si="15">AND(S16&lt;100%,T16&lt;100%)</f>
        <v>0</v>
      </c>
      <c r="V16" s="95">
        <f t="shared" ref="V16:V79" si="16">R16/R$13*X$3</f>
        <v>122326.95022414284</v>
      </c>
      <c r="W16" s="95">
        <f t="shared" ref="W16:W79" si="17">V16/V$13*Z$3</f>
        <v>122326.950224143</v>
      </c>
      <c r="X16" s="95">
        <f t="shared" ref="X16:X79" si="18">V16/V$13*Z$3</f>
        <v>122326.950224143</v>
      </c>
      <c r="Y16" s="95">
        <f>'[1]Hold Harmless Base-21'!L8</f>
        <v>49907.401803913344</v>
      </c>
      <c r="Z16" s="95">
        <f>'[1]Hold Harmless Base-21'!M8</f>
        <v>12216.051136325481</v>
      </c>
      <c r="AA16" s="95">
        <f>'[1]Hold Harmless Base-21'!N8</f>
        <v>24810.20839660053</v>
      </c>
      <c r="AB16" s="95">
        <f>'[1]Hold Harmless Base-21'!O8</f>
        <v>23302.547639507055</v>
      </c>
      <c r="AC16" s="95">
        <f t="shared" ref="AC16:AC79" si="19">SUM(Y16:AB16)</f>
        <v>110236.20897634642</v>
      </c>
      <c r="AD16" s="116">
        <f>'[1]Populations-merged FY21'!M9</f>
        <v>0.2734375</v>
      </c>
      <c r="AE16" s="117">
        <f t="shared" ref="AE16:AE79" si="20">IF($AD16&lt;0.15,0.85,0)</f>
        <v>0</v>
      </c>
      <c r="AF16" s="117">
        <f t="shared" ref="AF16:AF79" si="21">IF(AND($AD16&gt;=0.15,$AD16&lt;0.3),0.9,0)</f>
        <v>0.9</v>
      </c>
      <c r="AG16" s="117">
        <f t="shared" ref="AG16:AG79" si="22">IF($AD16&gt;=0.3,0.95,0)</f>
        <v>0</v>
      </c>
      <c r="AH16" s="117">
        <f t="shared" ref="AH16:AH79" si="23">MAX(AE16:AG16)</f>
        <v>0.9</v>
      </c>
      <c r="AI16" s="95">
        <f t="shared" ref="AI16:AI79" si="24">AC16*AH16</f>
        <v>99212.588078711779</v>
      </c>
      <c r="AJ16" s="95">
        <f t="shared" ref="AJ16:AJ79" si="25">IF(X16&lt;$AI16,$AI16,0)</f>
        <v>0</v>
      </c>
      <c r="AK16" s="95">
        <f t="shared" ref="AK16:AK79" si="26">IF($AJ16=0,X16,0)</f>
        <v>122326.950224143</v>
      </c>
      <c r="AL16" s="95">
        <f t="shared" ref="AL16:AL79" si="27">AK16/AK$13*AM$8</f>
        <v>121901.1530348744</v>
      </c>
      <c r="AM16" s="95">
        <f t="shared" ref="AM16:AM79" si="28">$AJ16+AL16</f>
        <v>121901.1530348744</v>
      </c>
      <c r="AN16" s="95">
        <f t="shared" ref="AN16:AN79" si="29">IF(AM16&lt;$AI16,$AI16,0)</f>
        <v>0</v>
      </c>
      <c r="AO16" s="95">
        <f t="shared" ref="AO16:AO79" si="30">IF($AJ16+$AN16=0,AM16,0)</f>
        <v>121901.1530348744</v>
      </c>
      <c r="AP16" s="95">
        <f t="shared" ref="AP16:AP79" si="31">AO16/AO$13*AQ$8</f>
        <v>121897.03848683726</v>
      </c>
      <c r="AQ16" s="95">
        <f t="shared" ref="AQ16:AQ79" si="32">$AJ16+$AN16+AP16</f>
        <v>121897.03848683726</v>
      </c>
      <c r="AR16" s="95">
        <f t="shared" ref="AR16:AR79" si="33">IF(AQ16&lt;$AI16,$AI16,0)</f>
        <v>0</v>
      </c>
      <c r="AS16" s="95">
        <f t="shared" ref="AS16:AS79" si="34">IF($AJ16+$AN16+$AR16=0,AQ16,0)</f>
        <v>121897.03848683726</v>
      </c>
      <c r="AT16" s="95">
        <f t="shared" ref="AT16:AT79" si="35">AS16/AS$13*AU$8</f>
        <v>121897.03848683723</v>
      </c>
      <c r="AU16" s="95">
        <v>121897.03848683726</v>
      </c>
      <c r="AV16" s="95">
        <f t="shared" ref="AV16:AV79" si="36">IF(AU16&lt;$AI16,$AI16,0)</f>
        <v>0</v>
      </c>
      <c r="AW16" s="95">
        <f>'[1]Populations-merged FY21'!K9</f>
        <v>105</v>
      </c>
      <c r="AX16" s="103">
        <f t="shared" ref="AX16:AX79" si="37">ROUND(AU16/AW16,0)</f>
        <v>1161</v>
      </c>
      <c r="AY16" s="104">
        <v>0</v>
      </c>
      <c r="AZ16" s="118">
        <f t="shared" ref="AZ16:AZ79" si="38">ROUND(AX16*AY16,0)</f>
        <v>0</v>
      </c>
      <c r="BA16" s="119">
        <f t="shared" ref="BA16:BA79" si="39">AU16-AZ16</f>
        <v>121897.03848683726</v>
      </c>
      <c r="BB16" s="370">
        <f t="shared" si="3"/>
        <v>120736.03848683726</v>
      </c>
      <c r="BC16" s="121">
        <f>'[1]Spec Schs Calculations-21'!C7</f>
        <v>0</v>
      </c>
      <c r="BD16" s="129">
        <f t="shared" si="4"/>
        <v>0</v>
      </c>
      <c r="BE16" s="123">
        <f>'[1]Spec Schs Calculations-21'!D7</f>
        <v>1</v>
      </c>
      <c r="BF16" s="130">
        <f t="shared" si="5"/>
        <v>1161</v>
      </c>
      <c r="BG16" s="123">
        <f>'[1]Spec Schs Calculations-21'!E7</f>
        <v>0</v>
      </c>
      <c r="BH16" s="130">
        <f t="shared" si="6"/>
        <v>0</v>
      </c>
      <c r="BI16" s="131">
        <f>'[1]Spec Schs Calculations-21'!F7</f>
        <v>0</v>
      </c>
      <c r="BJ16" s="132">
        <f t="shared" si="7"/>
        <v>0</v>
      </c>
      <c r="BK16" s="127">
        <f t="shared" ref="BK16:BK79" si="40">SUM(BD16,BF16,BH16,BJ16)</f>
        <v>1161</v>
      </c>
      <c r="BL16" s="11"/>
    </row>
    <row r="17" spans="1:64" ht="14.5" x14ac:dyDescent="0.35">
      <c r="A17" s="101">
        <v>4700060</v>
      </c>
      <c r="B17" s="95" t="s">
        <v>361</v>
      </c>
      <c r="C17" s="95">
        <f>'[1]2020-2021 Final-merged'!F10</f>
        <v>156067.35821094961</v>
      </c>
      <c r="D17" s="95">
        <f>'[1]2020-2021 Final-merged'!G10</f>
        <v>38201.283972003752</v>
      </c>
      <c r="E17" s="95">
        <f>'[1]2020-2021 Final-merged'!H10</f>
        <v>68315.735590670709</v>
      </c>
      <c r="F17" s="95">
        <f>'[1]2020-2021 Final-merged'!I10</f>
        <v>59014.371947937027</v>
      </c>
      <c r="G17" s="95">
        <f>'[1]2020-2021 Final-merged'!J10</f>
        <v>321598.74972156109</v>
      </c>
      <c r="H17" s="95">
        <f>'[1]2020-2021 Final-merged'!K10</f>
        <v>140460.62238985466</v>
      </c>
      <c r="I17" s="95">
        <f>'[1]2020-2021 Final-merged'!L10</f>
        <v>34381.155574803379</v>
      </c>
      <c r="J17" s="95">
        <f>'[1]2020-2021 Final-merged'!M10</f>
        <v>61484.162031603642</v>
      </c>
      <c r="K17" s="95">
        <f>'[1]2020-2021 Final-merged'!N10</f>
        <v>53112.934753143323</v>
      </c>
      <c r="L17" s="95">
        <f>'[1]2020-2021 Final-merged'!O10</f>
        <v>289438.87474940502</v>
      </c>
      <c r="M17" s="95">
        <f t="shared" si="8"/>
        <v>289438.87474940502</v>
      </c>
      <c r="N17" s="95">
        <f>'[1]Hold Harmless Base-21'!Y9</f>
        <v>298616.82773049799</v>
      </c>
      <c r="O17" s="110">
        <f t="shared" si="9"/>
        <v>-9177.9529810929671</v>
      </c>
      <c r="P17" s="111" t="str">
        <f t="shared" si="10"/>
        <v>0</v>
      </c>
      <c r="Q17" s="112">
        <f t="shared" si="11"/>
        <v>0</v>
      </c>
      <c r="R17" s="113">
        <f t="shared" si="12"/>
        <v>289438.87474940502</v>
      </c>
      <c r="S17" s="114">
        <f t="shared" si="13"/>
        <v>0.96926511794112258</v>
      </c>
      <c r="T17" s="115">
        <f t="shared" si="14"/>
        <v>1</v>
      </c>
      <c r="U17" s="101" t="b">
        <f t="shared" si="15"/>
        <v>0</v>
      </c>
      <c r="V17" s="95">
        <f t="shared" si="16"/>
        <v>286887.30334672518</v>
      </c>
      <c r="W17" s="95">
        <f t="shared" si="17"/>
        <v>286887.30334672559</v>
      </c>
      <c r="X17" s="95">
        <f t="shared" si="18"/>
        <v>286887.30334672559</v>
      </c>
      <c r="Y17" s="95">
        <f>'[1]Hold Harmless Base-21'!L9</f>
        <v>144914.55411932699</v>
      </c>
      <c r="Z17" s="95">
        <f>'[1]Hold Harmless Base-21'!M9</f>
        <v>35471.363756321458</v>
      </c>
      <c r="AA17" s="95">
        <f>'[1]Hold Harmless Base-21'!N9</f>
        <v>63433.792151940892</v>
      </c>
      <c r="AB17" s="95">
        <f>'[1]Hold Harmless Base-21'!O9</f>
        <v>54797.117702908654</v>
      </c>
      <c r="AC17" s="95">
        <f t="shared" si="19"/>
        <v>298616.82773049799</v>
      </c>
      <c r="AD17" s="116">
        <f>'[1]Populations-merged FY21'!M10</f>
        <v>0.15335968379446641</v>
      </c>
      <c r="AE17" s="117">
        <f t="shared" si="20"/>
        <v>0</v>
      </c>
      <c r="AF17" s="117">
        <f t="shared" si="21"/>
        <v>0.9</v>
      </c>
      <c r="AG17" s="117">
        <f t="shared" si="22"/>
        <v>0</v>
      </c>
      <c r="AH17" s="117">
        <f t="shared" si="23"/>
        <v>0.9</v>
      </c>
      <c r="AI17" s="95">
        <f t="shared" si="24"/>
        <v>268755.14495744818</v>
      </c>
      <c r="AJ17" s="95">
        <f t="shared" si="25"/>
        <v>0</v>
      </c>
      <c r="AK17" s="95">
        <f t="shared" si="26"/>
        <v>286887.30334672559</v>
      </c>
      <c r="AL17" s="95">
        <f t="shared" si="27"/>
        <v>285888.70240737364</v>
      </c>
      <c r="AM17" s="95">
        <f t="shared" si="28"/>
        <v>285888.70240737364</v>
      </c>
      <c r="AN17" s="95">
        <f t="shared" si="29"/>
        <v>0</v>
      </c>
      <c r="AO17" s="95">
        <f t="shared" si="30"/>
        <v>285888.70240737364</v>
      </c>
      <c r="AP17" s="95">
        <f t="shared" si="31"/>
        <v>285879.05276280473</v>
      </c>
      <c r="AQ17" s="95">
        <f t="shared" si="32"/>
        <v>285879.05276280473</v>
      </c>
      <c r="AR17" s="95">
        <f t="shared" si="33"/>
        <v>0</v>
      </c>
      <c r="AS17" s="95">
        <f t="shared" si="34"/>
        <v>285879.05276280473</v>
      </c>
      <c r="AT17" s="95">
        <f t="shared" si="35"/>
        <v>285879.05276280467</v>
      </c>
      <c r="AU17" s="95">
        <v>285879.05276280473</v>
      </c>
      <c r="AV17" s="95">
        <f t="shared" si="36"/>
        <v>0</v>
      </c>
      <c r="AW17" s="95">
        <f>'[1]Populations-merged FY21'!K10</f>
        <v>194</v>
      </c>
      <c r="AX17" s="103">
        <f t="shared" si="37"/>
        <v>1474</v>
      </c>
      <c r="AY17" s="104">
        <v>0</v>
      </c>
      <c r="AZ17" s="118">
        <f t="shared" si="38"/>
        <v>0</v>
      </c>
      <c r="BA17" s="119">
        <f t="shared" si="39"/>
        <v>285879.05276280473</v>
      </c>
      <c r="BB17" s="128">
        <f t="shared" si="3"/>
        <v>285879.05276280473</v>
      </c>
      <c r="BC17" s="121">
        <f>'[1]Spec Schs Calculations-21'!C8</f>
        <v>0</v>
      </c>
      <c r="BD17" s="129">
        <f t="shared" si="4"/>
        <v>0</v>
      </c>
      <c r="BE17" s="123">
        <f>'[1]Spec Schs Calculations-21'!D8</f>
        <v>0</v>
      </c>
      <c r="BF17" s="130">
        <f t="shared" si="5"/>
        <v>0</v>
      </c>
      <c r="BG17" s="123">
        <f>'[1]Spec Schs Calculations-21'!E8</f>
        <v>0</v>
      </c>
      <c r="BH17" s="130">
        <f t="shared" si="6"/>
        <v>0</v>
      </c>
      <c r="BI17" s="131">
        <f>'[1]Spec Schs Calculations-21'!F8</f>
        <v>0</v>
      </c>
      <c r="BJ17" s="132">
        <f t="shared" si="7"/>
        <v>0</v>
      </c>
      <c r="BK17" s="127">
        <f t="shared" si="40"/>
        <v>0</v>
      </c>
      <c r="BL17" s="11"/>
    </row>
    <row r="18" spans="1:64" ht="14.5" x14ac:dyDescent="0.35">
      <c r="A18" s="101">
        <v>4700090</v>
      </c>
      <c r="B18" s="95" t="s">
        <v>362</v>
      </c>
      <c r="C18" s="95">
        <f>'[1]2020-2021 Final-merged'!F11</f>
        <v>814558.79518326034</v>
      </c>
      <c r="D18" s="95">
        <f>'[1]2020-2021 Final-merged'!G11</f>
        <v>199383.08819599031</v>
      </c>
      <c r="E18" s="95">
        <f>'[1]2020-2021 Final-merged'!H11</f>
        <v>363951.1738908437</v>
      </c>
      <c r="F18" s="95">
        <f>'[1]2020-2021 Final-merged'!I11</f>
        <v>331855.31106620684</v>
      </c>
      <c r="G18" s="95">
        <f>'[1]2020-2021 Final-merged'!J11</f>
        <v>1709748.3683363011</v>
      </c>
      <c r="H18" s="95">
        <f>'[1]2020-2021 Final-merged'!K11</f>
        <v>781075.52914147731</v>
      </c>
      <c r="I18" s="95">
        <f>'[1]2020-2021 Final-merged'!L11</f>
        <v>193079.69071451694</v>
      </c>
      <c r="J18" s="95">
        <f>'[1]2020-2021 Final-merged'!M11</f>
        <v>369290.24079767655</v>
      </c>
      <c r="K18" s="95">
        <f>'[1]2020-2021 Final-merged'!N11</f>
        <v>315406.7293757365</v>
      </c>
      <c r="L18" s="95">
        <f>'[1]2020-2021 Final-merged'!O11</f>
        <v>1658852.1900294074</v>
      </c>
      <c r="M18" s="95">
        <f t="shared" si="8"/>
        <v>1658852.1900294074</v>
      </c>
      <c r="N18" s="95">
        <f>'[1]Hold Harmless Base-21'!Y10</f>
        <v>1689884.6880459401</v>
      </c>
      <c r="O18" s="110">
        <f t="shared" si="9"/>
        <v>-31032.498016532743</v>
      </c>
      <c r="P18" s="111" t="str">
        <f t="shared" si="10"/>
        <v>0</v>
      </c>
      <c r="Q18" s="112">
        <f t="shared" si="11"/>
        <v>0</v>
      </c>
      <c r="R18" s="113">
        <f t="shared" si="12"/>
        <v>1658852.1900294074</v>
      </c>
      <c r="S18" s="114">
        <f t="shared" si="13"/>
        <v>0.98163632214904761</v>
      </c>
      <c r="T18" s="115">
        <f t="shared" si="14"/>
        <v>1</v>
      </c>
      <c r="U18" s="101" t="b">
        <f t="shared" si="15"/>
        <v>0</v>
      </c>
      <c r="V18" s="95">
        <f t="shared" si="16"/>
        <v>1644228.4467156716</v>
      </c>
      <c r="W18" s="95">
        <f t="shared" si="17"/>
        <v>1644228.4467156737</v>
      </c>
      <c r="X18" s="95">
        <f t="shared" si="18"/>
        <v>1644228.4467156737</v>
      </c>
      <c r="Y18" s="95">
        <f>'[1]Hold Harmless Base-21'!L10</f>
        <v>805095.33507131052</v>
      </c>
      <c r="Z18" s="95">
        <f>'[1]Hold Harmless Base-21'!M10</f>
        <v>197066.67603115004</v>
      </c>
      <c r="AA18" s="95">
        <f>'[1]Hold Harmless Base-21'!N10</f>
        <v>359722.8266712444</v>
      </c>
      <c r="AB18" s="95">
        <f>'[1]Hold Harmless Base-21'!O10</f>
        <v>327999.85027223529</v>
      </c>
      <c r="AC18" s="95">
        <f t="shared" si="19"/>
        <v>1689884.6880459401</v>
      </c>
      <c r="AD18" s="116">
        <f>'[1]Populations-merged FY21'!M11</f>
        <v>0.19521126760563381</v>
      </c>
      <c r="AE18" s="117">
        <f t="shared" si="20"/>
        <v>0</v>
      </c>
      <c r="AF18" s="117">
        <f t="shared" si="21"/>
        <v>0.9</v>
      </c>
      <c r="AG18" s="117">
        <f t="shared" si="22"/>
        <v>0</v>
      </c>
      <c r="AH18" s="117">
        <f t="shared" si="23"/>
        <v>0.9</v>
      </c>
      <c r="AI18" s="95">
        <f t="shared" si="24"/>
        <v>1520896.2192413462</v>
      </c>
      <c r="AJ18" s="95">
        <f t="shared" si="25"/>
        <v>0</v>
      </c>
      <c r="AK18" s="95">
        <f t="shared" si="26"/>
        <v>1644228.4467156737</v>
      </c>
      <c r="AL18" s="95">
        <f t="shared" si="27"/>
        <v>1638505.195626325</v>
      </c>
      <c r="AM18" s="95">
        <f t="shared" si="28"/>
        <v>1638505.195626325</v>
      </c>
      <c r="AN18" s="95">
        <f t="shared" si="29"/>
        <v>0</v>
      </c>
      <c r="AO18" s="95">
        <f t="shared" si="30"/>
        <v>1638505.195626325</v>
      </c>
      <c r="AP18" s="95">
        <f t="shared" si="31"/>
        <v>1638449.890912886</v>
      </c>
      <c r="AQ18" s="95">
        <f t="shared" si="32"/>
        <v>1638449.890912886</v>
      </c>
      <c r="AR18" s="95">
        <f t="shared" si="33"/>
        <v>0</v>
      </c>
      <c r="AS18" s="95">
        <f t="shared" si="34"/>
        <v>1638449.890912886</v>
      </c>
      <c r="AT18" s="95">
        <f t="shared" si="35"/>
        <v>1638449.8909128858</v>
      </c>
      <c r="AU18" s="95">
        <v>1638449.8909128858</v>
      </c>
      <c r="AV18" s="95">
        <f t="shared" si="36"/>
        <v>0</v>
      </c>
      <c r="AW18" s="95">
        <f>'[1]Populations-merged FY21'!K11</f>
        <v>1386</v>
      </c>
      <c r="AX18" s="103">
        <f t="shared" si="37"/>
        <v>1182</v>
      </c>
      <c r="AY18" s="104">
        <v>66</v>
      </c>
      <c r="AZ18" s="118">
        <f t="shared" si="38"/>
        <v>78012</v>
      </c>
      <c r="BA18" s="119">
        <f t="shared" si="39"/>
        <v>1560437.8909128858</v>
      </c>
      <c r="BB18" s="128">
        <f t="shared" si="3"/>
        <v>1559255.8909128858</v>
      </c>
      <c r="BC18" s="121">
        <f>'[1]Spec Schs Calculations-21'!C9</f>
        <v>0</v>
      </c>
      <c r="BD18" s="129">
        <f t="shared" si="4"/>
        <v>0</v>
      </c>
      <c r="BE18" s="123">
        <f>'[1]Spec Schs Calculations-21'!D9</f>
        <v>0</v>
      </c>
      <c r="BF18" s="130">
        <f t="shared" si="5"/>
        <v>0</v>
      </c>
      <c r="BG18" s="123">
        <f>'[1]Spec Schs Calculations-21'!E9</f>
        <v>1</v>
      </c>
      <c r="BH18" s="130">
        <f t="shared" si="6"/>
        <v>1182</v>
      </c>
      <c r="BI18" s="131">
        <f>'[1]Spec Schs Calculations-21'!F9</f>
        <v>0</v>
      </c>
      <c r="BJ18" s="132">
        <f t="shared" si="7"/>
        <v>0</v>
      </c>
      <c r="BK18" s="127">
        <f t="shared" si="40"/>
        <v>1182</v>
      </c>
    </row>
    <row r="19" spans="1:64" ht="14.5" x14ac:dyDescent="0.35">
      <c r="A19" s="101">
        <v>4700152</v>
      </c>
      <c r="B19" s="133" t="s">
        <v>363</v>
      </c>
      <c r="C19" s="95">
        <f>'[1]2020-2021 Final-merged'!F12</f>
        <v>324468.10829227912</v>
      </c>
      <c r="D19" s="134">
        <f>'[1]2020-2021 Final-merged'!G12</f>
        <v>0</v>
      </c>
      <c r="E19" s="95">
        <f>'[1]2020-2021 Final-merged'!H12</f>
        <v>253976.68244210025</v>
      </c>
      <c r="F19" s="95">
        <f>'[1]2020-2021 Final-merged'!I12</f>
        <v>258923.25726805301</v>
      </c>
      <c r="G19" s="95">
        <f>'[1]2020-2021 Final-merged'!J12</f>
        <v>837368.04800243233</v>
      </c>
      <c r="H19" s="95">
        <f>'[1]2020-2021 Final-merged'!K12</f>
        <v>327522.66928577889</v>
      </c>
      <c r="I19" s="95">
        <f>'[1]2020-2021 Final-merged'!L12</f>
        <v>0</v>
      </c>
      <c r="J19" s="95">
        <f>'[1]2020-2021 Final-merged'!M12</f>
        <v>256367.6331938681</v>
      </c>
      <c r="K19" s="95">
        <f>'[1]2020-2021 Final-merged'!N12</f>
        <v>261360.77535303062</v>
      </c>
      <c r="L19" s="95">
        <f>'[1]2020-2021 Final-merged'!O12</f>
        <v>845251.07783267763</v>
      </c>
      <c r="M19" s="95">
        <f t="shared" si="8"/>
        <v>845251.07783267763</v>
      </c>
      <c r="N19" s="95">
        <f>'[1]Hold Harmless Base-21'!Y11</f>
        <v>1033187.9292816868</v>
      </c>
      <c r="O19" s="110">
        <f t="shared" si="9"/>
        <v>-187936.85144900915</v>
      </c>
      <c r="P19" s="111" t="str">
        <f t="shared" si="10"/>
        <v>0</v>
      </c>
      <c r="Q19" s="112">
        <f t="shared" si="11"/>
        <v>0</v>
      </c>
      <c r="R19" s="113">
        <f t="shared" si="12"/>
        <v>845251.07783267763</v>
      </c>
      <c r="S19" s="114">
        <f t="shared" si="13"/>
        <v>0.81810003183092717</v>
      </c>
      <c r="T19" s="115">
        <f t="shared" si="14"/>
        <v>1</v>
      </c>
      <c r="U19" s="101" t="b">
        <f t="shared" si="15"/>
        <v>0</v>
      </c>
      <c r="V19" s="95">
        <f t="shared" si="16"/>
        <v>837799.69978213264</v>
      </c>
      <c r="W19" s="95">
        <f t="shared" si="17"/>
        <v>837799.6997821338</v>
      </c>
      <c r="X19" s="95">
        <f t="shared" si="18"/>
        <v>837799.6997821338</v>
      </c>
      <c r="Y19" s="95">
        <f>'[1]Hold Harmless Base-21'!L11</f>
        <v>400345.5036577562</v>
      </c>
      <c r="Z19" s="95">
        <f>'[1]Hold Harmless Base-21'!M11</f>
        <v>0</v>
      </c>
      <c r="AA19" s="95">
        <f>'[1]Hold Harmless Base-21'!N11</f>
        <v>313369.54311089718</v>
      </c>
      <c r="AB19" s="95">
        <f>'[1]Hold Harmless Base-21'!O11</f>
        <v>319472.88251303334</v>
      </c>
      <c r="AC19" s="95">
        <f t="shared" si="19"/>
        <v>1033187.9292816868</v>
      </c>
      <c r="AD19" s="116">
        <f>'[1]Populations-merged FY21'!M12</f>
        <v>8.1240389543823677E-2</v>
      </c>
      <c r="AE19" s="117">
        <f t="shared" si="20"/>
        <v>0.85</v>
      </c>
      <c r="AF19" s="117">
        <f t="shared" si="21"/>
        <v>0</v>
      </c>
      <c r="AG19" s="117">
        <f t="shared" si="22"/>
        <v>0</v>
      </c>
      <c r="AH19" s="117">
        <f t="shared" si="23"/>
        <v>0.85</v>
      </c>
      <c r="AI19" s="95">
        <f t="shared" si="24"/>
        <v>878209.73988943372</v>
      </c>
      <c r="AJ19" s="95">
        <f t="shared" si="25"/>
        <v>878209.73988943372</v>
      </c>
      <c r="AK19" s="95">
        <f t="shared" si="26"/>
        <v>0</v>
      </c>
      <c r="AL19" s="95">
        <f t="shared" si="27"/>
        <v>0</v>
      </c>
      <c r="AM19" s="95">
        <f t="shared" si="28"/>
        <v>878209.73988943372</v>
      </c>
      <c r="AN19" s="95">
        <f t="shared" si="29"/>
        <v>0</v>
      </c>
      <c r="AO19" s="95">
        <f t="shared" si="30"/>
        <v>0</v>
      </c>
      <c r="AP19" s="95">
        <f t="shared" si="31"/>
        <v>0</v>
      </c>
      <c r="AQ19" s="95">
        <f t="shared" si="32"/>
        <v>878209.73988943372</v>
      </c>
      <c r="AR19" s="95">
        <f t="shared" si="33"/>
        <v>0</v>
      </c>
      <c r="AS19" s="95">
        <f t="shared" si="34"/>
        <v>0</v>
      </c>
      <c r="AT19" s="95">
        <f t="shared" si="35"/>
        <v>0</v>
      </c>
      <c r="AU19" s="95">
        <v>878209.73988943372</v>
      </c>
      <c r="AV19" s="95">
        <f t="shared" si="36"/>
        <v>0</v>
      </c>
      <c r="AW19" s="95">
        <f>'[1]Populations-merged FY21'!K12</f>
        <v>317</v>
      </c>
      <c r="AX19" s="103">
        <f t="shared" si="37"/>
        <v>2770</v>
      </c>
      <c r="AY19" s="104">
        <v>0</v>
      </c>
      <c r="AZ19" s="118">
        <f t="shared" si="38"/>
        <v>0</v>
      </c>
      <c r="BA19" s="119">
        <f t="shared" si="39"/>
        <v>878209.73988943372</v>
      </c>
      <c r="BB19" s="128">
        <f t="shared" si="3"/>
        <v>878209.73988943372</v>
      </c>
      <c r="BC19" s="121">
        <f>'[1]Spec Schs Calculations-21'!C10</f>
        <v>0</v>
      </c>
      <c r="BD19" s="129">
        <f t="shared" si="4"/>
        <v>0</v>
      </c>
      <c r="BE19" s="123">
        <f>'[1]Spec Schs Calculations-21'!D10</f>
        <v>0</v>
      </c>
      <c r="BF19" s="130">
        <f t="shared" si="5"/>
        <v>0</v>
      </c>
      <c r="BG19" s="123">
        <f>'[1]Spec Schs Calculations-21'!E10</f>
        <v>0</v>
      </c>
      <c r="BH19" s="130">
        <f t="shared" si="6"/>
        <v>0</v>
      </c>
      <c r="BI19" s="131">
        <f>'[1]Spec Schs Calculations-21'!F10</f>
        <v>0</v>
      </c>
      <c r="BJ19" s="132">
        <f t="shared" si="7"/>
        <v>0</v>
      </c>
      <c r="BK19" s="127">
        <f t="shared" si="40"/>
        <v>0</v>
      </c>
      <c r="BL19" s="11"/>
    </row>
    <row r="20" spans="1:64" ht="14.5" x14ac:dyDescent="0.35">
      <c r="A20" s="101">
        <v>4700120</v>
      </c>
      <c r="B20" s="95" t="s">
        <v>364</v>
      </c>
      <c r="C20" s="95">
        <f>'[1]2020-2021 Final-merged'!F13</f>
        <v>300802.79768228281</v>
      </c>
      <c r="D20" s="95">
        <f>'[1]2020-2021 Final-merged'!G13</f>
        <v>73628.805059300823</v>
      </c>
      <c r="E20" s="95">
        <f>'[1]2020-2021 Final-merged'!H13</f>
        <v>203127.1827917654</v>
      </c>
      <c r="F20" s="95">
        <f>'[1]2020-2021 Final-merged'!I13</f>
        <v>200853.5988128004</v>
      </c>
      <c r="G20" s="95">
        <f>'[1]2020-2021 Final-merged'!J13</f>
        <v>778412.3843461494</v>
      </c>
      <c r="H20" s="95">
        <f>'[1]2020-2021 Final-merged'!K13</f>
        <v>285762.65779816866</v>
      </c>
      <c r="I20" s="95">
        <f>'[1]2020-2021 Final-merged'!L13</f>
        <v>69947.364806335783</v>
      </c>
      <c r="J20" s="95">
        <f>'[1]2020-2021 Final-merged'!M13</f>
        <v>192970.82365217712</v>
      </c>
      <c r="K20" s="95">
        <f>'[1]2020-2021 Final-merged'!N13</f>
        <v>190810.91887216037</v>
      </c>
      <c r="L20" s="95">
        <f>'[1]2020-2021 Final-merged'!O13</f>
        <v>739491.76512884186</v>
      </c>
      <c r="M20" s="95">
        <f t="shared" si="8"/>
        <v>739491.76512884186</v>
      </c>
      <c r="N20" s="95">
        <f>'[1]Hold Harmless Base-21'!Y12</f>
        <v>694245.27114173246</v>
      </c>
      <c r="O20" s="110">
        <f t="shared" si="9"/>
        <v>45246.493987109396</v>
      </c>
      <c r="P20" s="111">
        <f t="shared" si="10"/>
        <v>45246.493987109396</v>
      </c>
      <c r="Q20" s="112">
        <f t="shared" si="11"/>
        <v>21451.397583574071</v>
      </c>
      <c r="R20" s="113">
        <f t="shared" si="12"/>
        <v>718040.3675452678</v>
      </c>
      <c r="S20" s="114">
        <f t="shared" si="13"/>
        <v>1.0342747691524103</v>
      </c>
      <c r="T20" s="115">
        <f t="shared" si="14"/>
        <v>0.97099170187535955</v>
      </c>
      <c r="U20" s="101" t="b">
        <f t="shared" si="15"/>
        <v>0</v>
      </c>
      <c r="V20" s="95">
        <f t="shared" si="16"/>
        <v>711710.4256209688</v>
      </c>
      <c r="W20" s="95">
        <f t="shared" si="17"/>
        <v>711710.42562096985</v>
      </c>
      <c r="X20" s="95">
        <f t="shared" si="18"/>
        <v>711710.42562096985</v>
      </c>
      <c r="Y20" s="95">
        <f>'[1]Hold Harmless Base-21'!L12</f>
        <v>268278.00281279162</v>
      </c>
      <c r="Z20" s="95">
        <f>'[1]Hold Harmless Base-21'!M12</f>
        <v>65667.569992701028</v>
      </c>
      <c r="AA20" s="95">
        <f>'[1]Hold Harmless Base-21'!N12</f>
        <v>181163.72366297772</v>
      </c>
      <c r="AB20" s="95">
        <f>'[1]Hold Harmless Base-21'!O12</f>
        <v>179135.9746732621</v>
      </c>
      <c r="AC20" s="95">
        <f t="shared" si="19"/>
        <v>694245.27114173246</v>
      </c>
      <c r="AD20" s="116">
        <f>'[1]Populations-merged FY21'!M13</f>
        <v>0.32303370786516855</v>
      </c>
      <c r="AE20" s="117">
        <f t="shared" si="20"/>
        <v>0</v>
      </c>
      <c r="AF20" s="117">
        <f t="shared" si="21"/>
        <v>0</v>
      </c>
      <c r="AG20" s="117">
        <f t="shared" si="22"/>
        <v>0.95</v>
      </c>
      <c r="AH20" s="117">
        <f t="shared" si="23"/>
        <v>0.95</v>
      </c>
      <c r="AI20" s="95">
        <f t="shared" si="24"/>
        <v>659533.00758464576</v>
      </c>
      <c r="AJ20" s="95">
        <f t="shared" si="25"/>
        <v>0</v>
      </c>
      <c r="AK20" s="95">
        <f t="shared" si="26"/>
        <v>711710.42562096985</v>
      </c>
      <c r="AL20" s="95">
        <f t="shared" si="27"/>
        <v>709233.0950061928</v>
      </c>
      <c r="AM20" s="95">
        <f t="shared" si="28"/>
        <v>709233.0950061928</v>
      </c>
      <c r="AN20" s="95">
        <f t="shared" si="29"/>
        <v>0</v>
      </c>
      <c r="AO20" s="95">
        <f t="shared" si="30"/>
        <v>709233.0950061928</v>
      </c>
      <c r="AP20" s="95">
        <f t="shared" si="31"/>
        <v>709209.15615437494</v>
      </c>
      <c r="AQ20" s="95">
        <f t="shared" si="32"/>
        <v>709209.15615437494</v>
      </c>
      <c r="AR20" s="95">
        <f t="shared" si="33"/>
        <v>0</v>
      </c>
      <c r="AS20" s="95">
        <f t="shared" si="34"/>
        <v>709209.15615437494</v>
      </c>
      <c r="AT20" s="95">
        <f t="shared" si="35"/>
        <v>709209.15615437482</v>
      </c>
      <c r="AU20" s="95">
        <v>709209.15615437494</v>
      </c>
      <c r="AV20" s="95">
        <f t="shared" si="36"/>
        <v>0</v>
      </c>
      <c r="AW20" s="95">
        <f>'[1]Populations-merged FY21'!K13</f>
        <v>460</v>
      </c>
      <c r="AX20" s="103">
        <f t="shared" si="37"/>
        <v>1542</v>
      </c>
      <c r="AY20" s="104">
        <v>0</v>
      </c>
      <c r="AZ20" s="118">
        <f t="shared" si="38"/>
        <v>0</v>
      </c>
      <c r="BA20" s="119">
        <f t="shared" si="39"/>
        <v>709209.15615437494</v>
      </c>
      <c r="BB20" s="128">
        <f t="shared" si="3"/>
        <v>709209.15615437494</v>
      </c>
      <c r="BC20" s="121">
        <f>'[1]Spec Schs Calculations-21'!C11</f>
        <v>0</v>
      </c>
      <c r="BD20" s="129">
        <f t="shared" si="4"/>
        <v>0</v>
      </c>
      <c r="BE20" s="123">
        <f>'[1]Spec Schs Calculations-21'!D11</f>
        <v>0</v>
      </c>
      <c r="BF20" s="130">
        <f t="shared" si="5"/>
        <v>0</v>
      </c>
      <c r="BG20" s="123">
        <f>'[1]Spec Schs Calculations-21'!E11</f>
        <v>0</v>
      </c>
      <c r="BH20" s="130">
        <f t="shared" si="6"/>
        <v>0</v>
      </c>
      <c r="BI20" s="131">
        <f>'[1]Spec Schs Calculations-21'!F11</f>
        <v>0</v>
      </c>
      <c r="BJ20" s="132">
        <f t="shared" si="7"/>
        <v>0</v>
      </c>
      <c r="BK20" s="127">
        <f t="shared" si="40"/>
        <v>0</v>
      </c>
      <c r="BL20" s="11"/>
    </row>
    <row r="21" spans="1:64" ht="14.5" x14ac:dyDescent="0.35">
      <c r="A21" s="101">
        <v>4700153</v>
      </c>
      <c r="B21" s="133" t="s">
        <v>365</v>
      </c>
      <c r="C21" s="95">
        <f>'[1]2020-2021 Final-merged'!F14</f>
        <v>1252031.5024901165</v>
      </c>
      <c r="D21" s="95">
        <f>'[1]2020-2021 Final-merged'!G14</f>
        <v>298248.59100918734</v>
      </c>
      <c r="E21" s="95">
        <f>'[1]2020-2021 Final-merged'!H14</f>
        <v>980064.04806119669</v>
      </c>
      <c r="F21" s="95">
        <f>'[1]2020-2021 Final-merged'!I14</f>
        <v>999201.44650921726</v>
      </c>
      <c r="G21" s="95">
        <f>'[1]2020-2021 Final-merged'!J14</f>
        <v>3529545.5880697179</v>
      </c>
      <c r="H21" s="95">
        <f>'[1]2020-2021 Final-merged'!K14</f>
        <v>1126828.3522411049</v>
      </c>
      <c r="I21" s="95">
        <f>'[1]2020-2021 Final-merged'!L14</f>
        <v>268423.73190826859</v>
      </c>
      <c r="J21" s="95">
        <f>'[1]2020-2021 Final-merged'!M14</f>
        <v>882057.64325507707</v>
      </c>
      <c r="K21" s="95">
        <f>'[1]2020-2021 Final-merged'!N14</f>
        <v>899281.30185829557</v>
      </c>
      <c r="L21" s="95">
        <f>'[1]2020-2021 Final-merged'!O14</f>
        <v>3176591.0292627462</v>
      </c>
      <c r="M21" s="95">
        <f t="shared" si="8"/>
        <v>3176591.0292627462</v>
      </c>
      <c r="N21" s="95">
        <f>'[1]Hold Harmless Base-21'!Y13</f>
        <v>3491172.7357847895</v>
      </c>
      <c r="O21" s="110">
        <f t="shared" si="9"/>
        <v>-314581.70652204333</v>
      </c>
      <c r="P21" s="111" t="str">
        <f t="shared" si="10"/>
        <v>0</v>
      </c>
      <c r="Q21" s="112">
        <f t="shared" si="11"/>
        <v>0</v>
      </c>
      <c r="R21" s="113">
        <f t="shared" si="12"/>
        <v>3176591.0292627462</v>
      </c>
      <c r="S21" s="114">
        <f t="shared" si="13"/>
        <v>0.90989225388433048</v>
      </c>
      <c r="T21" s="115">
        <f t="shared" si="14"/>
        <v>1</v>
      </c>
      <c r="U21" s="101" t="b">
        <f t="shared" si="15"/>
        <v>0</v>
      </c>
      <c r="V21" s="95">
        <f t="shared" si="16"/>
        <v>3148587.5385937975</v>
      </c>
      <c r="W21" s="95">
        <f t="shared" si="17"/>
        <v>3148587.5385938017</v>
      </c>
      <c r="X21" s="95">
        <f t="shared" si="18"/>
        <v>3148587.5385938017</v>
      </c>
      <c r="Y21" s="95">
        <f>'[1]Hold Harmless Base-21'!L13</f>
        <v>1238419.5463041633</v>
      </c>
      <c r="Z21" s="95">
        <f>'[1]Hold Harmless Base-21'!M13</f>
        <v>295006.06336889631</v>
      </c>
      <c r="AA21" s="95">
        <f>'[1]Hold Harmless Base-21'!N13</f>
        <v>969408.89373392577</v>
      </c>
      <c r="AB21" s="95">
        <f>'[1]Hold Harmless Base-21'!O13</f>
        <v>988338.23237780458</v>
      </c>
      <c r="AC21" s="95">
        <f t="shared" si="19"/>
        <v>3491172.7357847895</v>
      </c>
      <c r="AD21" s="116">
        <f>'[1]Populations-merged FY21'!M14</f>
        <v>0.18083403934858328</v>
      </c>
      <c r="AE21" s="117">
        <f t="shared" si="20"/>
        <v>0</v>
      </c>
      <c r="AF21" s="117">
        <f t="shared" si="21"/>
        <v>0.9</v>
      </c>
      <c r="AG21" s="117">
        <f t="shared" si="22"/>
        <v>0</v>
      </c>
      <c r="AH21" s="117">
        <f t="shared" si="23"/>
        <v>0.9</v>
      </c>
      <c r="AI21" s="95">
        <f t="shared" si="24"/>
        <v>3142055.4622063106</v>
      </c>
      <c r="AJ21" s="95">
        <f t="shared" si="25"/>
        <v>0</v>
      </c>
      <c r="AK21" s="95">
        <f t="shared" si="26"/>
        <v>3148587.5385938017</v>
      </c>
      <c r="AL21" s="95">
        <f t="shared" si="27"/>
        <v>3137627.895427329</v>
      </c>
      <c r="AM21" s="95">
        <f t="shared" si="28"/>
        <v>3137627.895427329</v>
      </c>
      <c r="AN21" s="95">
        <f t="shared" si="29"/>
        <v>3142055.4622063106</v>
      </c>
      <c r="AO21" s="95">
        <f t="shared" si="30"/>
        <v>0</v>
      </c>
      <c r="AP21" s="95">
        <f t="shared" si="31"/>
        <v>0</v>
      </c>
      <c r="AQ21" s="95">
        <f t="shared" si="32"/>
        <v>3142055.4622063106</v>
      </c>
      <c r="AR21" s="95">
        <f t="shared" si="33"/>
        <v>0</v>
      </c>
      <c r="AS21" s="95">
        <f t="shared" si="34"/>
        <v>0</v>
      </c>
      <c r="AT21" s="95">
        <f t="shared" si="35"/>
        <v>0</v>
      </c>
      <c r="AU21" s="95">
        <v>3142055.4622063106</v>
      </c>
      <c r="AV21" s="95">
        <f t="shared" si="36"/>
        <v>0</v>
      </c>
      <c r="AW21" s="95">
        <f>'[1]Populations-merged FY21'!K14</f>
        <v>1921</v>
      </c>
      <c r="AX21" s="103">
        <f t="shared" si="37"/>
        <v>1636</v>
      </c>
      <c r="AY21" s="104">
        <v>484</v>
      </c>
      <c r="AZ21" s="118">
        <f t="shared" si="38"/>
        <v>791824</v>
      </c>
      <c r="BA21" s="119">
        <f t="shared" si="39"/>
        <v>2350231.4622063106</v>
      </c>
      <c r="BB21" s="135">
        <f t="shared" si="3"/>
        <v>2348595.4622063106</v>
      </c>
      <c r="BC21" s="121">
        <f>'[1]Spec Schs Calculations-21'!C12</f>
        <v>0</v>
      </c>
      <c r="BD21" s="129">
        <f t="shared" si="4"/>
        <v>0</v>
      </c>
      <c r="BE21" s="123">
        <f>'[1]Spec Schs Calculations-21'!D12</f>
        <v>0</v>
      </c>
      <c r="BF21" s="130">
        <f t="shared" si="5"/>
        <v>0</v>
      </c>
      <c r="BG21" s="123">
        <f>'[1]Spec Schs Calculations-21'!E12</f>
        <v>1</v>
      </c>
      <c r="BH21" s="130">
        <f t="shared" si="6"/>
        <v>1636</v>
      </c>
      <c r="BI21" s="131">
        <f>'[1]Spec Schs Calculations-21'!F12</f>
        <v>0</v>
      </c>
      <c r="BJ21" s="132">
        <f t="shared" si="7"/>
        <v>0</v>
      </c>
      <c r="BK21" s="127">
        <f t="shared" si="40"/>
        <v>1636</v>
      </c>
      <c r="BL21" s="11"/>
    </row>
    <row r="22" spans="1:64" ht="14.5" x14ac:dyDescent="0.35">
      <c r="A22" s="101">
        <v>4700180</v>
      </c>
      <c r="B22" s="95" t="s">
        <v>366</v>
      </c>
      <c r="C22" s="95">
        <f>'[1]2020-2021 Final-merged'!F15</f>
        <v>1026494.3821746415</v>
      </c>
      <c r="D22" s="95">
        <f>'[1]2020-2021 Final-merged'!G15</f>
        <v>251259.48076930325</v>
      </c>
      <c r="E22" s="95">
        <f>'[1]2020-2021 Final-merged'!H15</f>
        <v>476117.99556023692</v>
      </c>
      <c r="F22" s="95">
        <f>'[1]2020-2021 Final-merged'!I15</f>
        <v>402864.52139730979</v>
      </c>
      <c r="G22" s="95">
        <f>'[1]2020-2021 Final-merged'!J15</f>
        <v>2156736.3799014916</v>
      </c>
      <c r="H22" s="95">
        <f>'[1]2020-2021 Final-merged'!K15</f>
        <v>1044815.3182022359</v>
      </c>
      <c r="I22" s="95">
        <f>'[1]2020-2021 Final-merged'!L15</f>
        <v>258275.43043630186</v>
      </c>
      <c r="J22" s="95">
        <f>'[1]2020-2021 Final-merged'!M15</f>
        <v>518838.40868920763</v>
      </c>
      <c r="K22" s="95">
        <f>'[1]2020-2021 Final-merged'!N15</f>
        <v>443134.17328791827</v>
      </c>
      <c r="L22" s="95">
        <f>'[1]2020-2021 Final-merged'!O15</f>
        <v>2265063.3306156634</v>
      </c>
      <c r="M22" s="95">
        <f t="shared" si="8"/>
        <v>2265063.3306156634</v>
      </c>
      <c r="N22" s="95">
        <f>'[1]Hold Harmless Base-21'!Y14</f>
        <v>2028289.5215636059</v>
      </c>
      <c r="O22" s="110">
        <f t="shared" si="9"/>
        <v>236773.80905205756</v>
      </c>
      <c r="P22" s="111">
        <f t="shared" si="10"/>
        <v>236773.80905205756</v>
      </c>
      <c r="Q22" s="112">
        <f t="shared" si="11"/>
        <v>112254.64489690552</v>
      </c>
      <c r="R22" s="113">
        <f t="shared" si="12"/>
        <v>2152808.685718758</v>
      </c>
      <c r="S22" s="114">
        <f t="shared" si="13"/>
        <v>1.0613912179850737</v>
      </c>
      <c r="T22" s="115">
        <f t="shared" si="14"/>
        <v>0.95044083607746477</v>
      </c>
      <c r="U22" s="101" t="b">
        <f t="shared" si="15"/>
        <v>0</v>
      </c>
      <c r="V22" s="95">
        <f t="shared" si="16"/>
        <v>2133830.4296614937</v>
      </c>
      <c r="W22" s="95">
        <f t="shared" si="17"/>
        <v>2133830.4296614965</v>
      </c>
      <c r="X22" s="95">
        <f t="shared" si="18"/>
        <v>2133830.4296614965</v>
      </c>
      <c r="Y22" s="95">
        <f>'[1]Hold Harmless Base-21'!L14</f>
        <v>965360.35591138352</v>
      </c>
      <c r="Z22" s="95">
        <f>'[1]Hold Harmless Base-21'!M14</f>
        <v>236295.44008580557</v>
      </c>
      <c r="AA22" s="95">
        <f>'[1]Hold Harmless Base-21'!N14</f>
        <v>447762.25338527665</v>
      </c>
      <c r="AB22" s="95">
        <f>'[1]Hold Harmless Base-21'!O14</f>
        <v>378871.47218113998</v>
      </c>
      <c r="AC22" s="95">
        <f t="shared" si="19"/>
        <v>2028289.5215636059</v>
      </c>
      <c r="AD22" s="116">
        <f>'[1]Populations-merged FY21'!M15</f>
        <v>0.20260080865479183</v>
      </c>
      <c r="AE22" s="117">
        <f t="shared" si="20"/>
        <v>0</v>
      </c>
      <c r="AF22" s="117">
        <f t="shared" si="21"/>
        <v>0.9</v>
      </c>
      <c r="AG22" s="117">
        <f t="shared" si="22"/>
        <v>0</v>
      </c>
      <c r="AH22" s="117">
        <f t="shared" si="23"/>
        <v>0.9</v>
      </c>
      <c r="AI22" s="95">
        <f t="shared" si="24"/>
        <v>1825460.5694072454</v>
      </c>
      <c r="AJ22" s="95">
        <f t="shared" si="25"/>
        <v>0</v>
      </c>
      <c r="AK22" s="95">
        <f t="shared" si="26"/>
        <v>2133830.4296614965</v>
      </c>
      <c r="AL22" s="95">
        <f t="shared" si="27"/>
        <v>2126402.9658224904</v>
      </c>
      <c r="AM22" s="95">
        <f t="shared" si="28"/>
        <v>2126402.9658224904</v>
      </c>
      <c r="AN22" s="95">
        <f t="shared" si="29"/>
        <v>0</v>
      </c>
      <c r="AO22" s="95">
        <f t="shared" si="30"/>
        <v>2126402.9658224904</v>
      </c>
      <c r="AP22" s="95">
        <f t="shared" si="31"/>
        <v>2126331.1930218949</v>
      </c>
      <c r="AQ22" s="95">
        <f t="shared" si="32"/>
        <v>2126331.1930218949</v>
      </c>
      <c r="AR22" s="95">
        <f t="shared" si="33"/>
        <v>0</v>
      </c>
      <c r="AS22" s="95">
        <f t="shared" si="34"/>
        <v>2126331.1930218949</v>
      </c>
      <c r="AT22" s="95">
        <f t="shared" si="35"/>
        <v>2126331.1930218944</v>
      </c>
      <c r="AU22" s="95">
        <v>2126331.1930218954</v>
      </c>
      <c r="AV22" s="95">
        <f t="shared" si="36"/>
        <v>0</v>
      </c>
      <c r="AW22" s="95">
        <f>'[1]Populations-merged FY21'!K15</f>
        <v>1854</v>
      </c>
      <c r="AX22" s="103">
        <f t="shared" si="37"/>
        <v>1147</v>
      </c>
      <c r="AY22" s="104">
        <v>0</v>
      </c>
      <c r="AZ22" s="118">
        <f t="shared" si="38"/>
        <v>0</v>
      </c>
      <c r="BA22" s="119">
        <f t="shared" si="39"/>
        <v>2126331.1930218954</v>
      </c>
      <c r="BB22" s="128">
        <f t="shared" si="3"/>
        <v>2121743.1930218954</v>
      </c>
      <c r="BC22" s="121">
        <f>'[1]Spec Schs Calculations-21'!C13</f>
        <v>1</v>
      </c>
      <c r="BD22" s="129">
        <f t="shared" si="4"/>
        <v>1147</v>
      </c>
      <c r="BE22" s="123">
        <f>'[1]Spec Schs Calculations-21'!D13</f>
        <v>0</v>
      </c>
      <c r="BF22" s="130">
        <f t="shared" si="5"/>
        <v>0</v>
      </c>
      <c r="BG22" s="123">
        <f>'[1]Spec Schs Calculations-21'!E13</f>
        <v>3</v>
      </c>
      <c r="BH22" s="130">
        <f t="shared" si="6"/>
        <v>3441</v>
      </c>
      <c r="BI22" s="131">
        <f>'[1]Spec Schs Calculations-21'!F13</f>
        <v>0</v>
      </c>
      <c r="BJ22" s="132">
        <f t="shared" si="7"/>
        <v>0</v>
      </c>
      <c r="BK22" s="127">
        <f t="shared" si="40"/>
        <v>4588</v>
      </c>
      <c r="BL22" s="11"/>
    </row>
    <row r="23" spans="1:64" ht="14.5" x14ac:dyDescent="0.35">
      <c r="A23" s="101">
        <v>4700210</v>
      </c>
      <c r="B23" s="95" t="s">
        <v>367</v>
      </c>
      <c r="C23" s="95">
        <f>'[1]2020-2021 Final-merged'!F16</f>
        <v>47487.0989064116</v>
      </c>
      <c r="D23" s="95">
        <f>'[1]2020-2021 Final-merged'!G16</f>
        <v>11623.62310175367</v>
      </c>
      <c r="E23" s="95">
        <f>'[1]2020-2021 Final-merged'!H16</f>
        <v>24901.717814356463</v>
      </c>
      <c r="F23" s="95">
        <f>'[1]2020-2021 Final-merged'!I16</f>
        <v>27731.59270321939</v>
      </c>
      <c r="G23" s="95">
        <f>'[1]2020-2021 Final-merged'!J16</f>
        <v>111744.03252574112</v>
      </c>
      <c r="H23" s="95">
        <f>'[1]2020-2021 Final-merged'!K16</f>
        <v>45647.27118359282</v>
      </c>
      <c r="I23" s="95">
        <f>'[1]2020-2021 Final-merged'!L16</f>
        <v>11283.878028770469</v>
      </c>
      <c r="J23" s="95">
        <f>'[1]2020-2021 Final-merged'!M16</f>
        <v>23447.379237503599</v>
      </c>
      <c r="K23" s="95">
        <f>'[1]2020-2021 Final-merged'!N16</f>
        <v>24958.433432897451</v>
      </c>
      <c r="L23" s="95">
        <f>'[1]2020-2021 Final-merged'!O16</f>
        <v>105336.96188276434</v>
      </c>
      <c r="M23" s="95">
        <f t="shared" si="8"/>
        <v>105336.96188276434</v>
      </c>
      <c r="N23" s="95">
        <f>'[1]Hold Harmless Base-21'!Y15</f>
        <v>110616.5885737401</v>
      </c>
      <c r="O23" s="110">
        <f t="shared" si="9"/>
        <v>-5279.6266909757542</v>
      </c>
      <c r="P23" s="111" t="str">
        <f t="shared" si="10"/>
        <v>0</v>
      </c>
      <c r="Q23" s="112">
        <f t="shared" si="11"/>
        <v>0</v>
      </c>
      <c r="R23" s="113">
        <f t="shared" si="12"/>
        <v>105336.96188276434</v>
      </c>
      <c r="S23" s="114">
        <f t="shared" si="13"/>
        <v>0.95227093188237122</v>
      </c>
      <c r="T23" s="115">
        <f t="shared" si="14"/>
        <v>1</v>
      </c>
      <c r="U23" s="101" t="b">
        <f t="shared" si="15"/>
        <v>0</v>
      </c>
      <c r="V23" s="95">
        <f t="shared" si="16"/>
        <v>104408.35552393316</v>
      </c>
      <c r="W23" s="95">
        <f t="shared" si="17"/>
        <v>104408.35552393329</v>
      </c>
      <c r="X23" s="95">
        <f t="shared" si="18"/>
        <v>104408.35552393329</v>
      </c>
      <c r="Y23" s="95">
        <f>'[1]Hold Harmless Base-21'!L15</f>
        <v>47007.976744359905</v>
      </c>
      <c r="Z23" s="95">
        <f>'[1]Hold Harmless Base-21'!M15</f>
        <v>11506.346292691025</v>
      </c>
      <c r="AA23" s="95">
        <f>'[1]Hold Harmless Base-21'!N15</f>
        <v>24650.471367368209</v>
      </c>
      <c r="AB23" s="95">
        <f>'[1]Hold Harmless Base-21'!O15</f>
        <v>27451.794169320965</v>
      </c>
      <c r="AC23" s="95">
        <f t="shared" si="19"/>
        <v>110616.5885737401</v>
      </c>
      <c r="AD23" s="116">
        <f>'[1]Populations-merged FY21'!M16</f>
        <v>0.24770642201834864</v>
      </c>
      <c r="AE23" s="117">
        <f t="shared" si="20"/>
        <v>0</v>
      </c>
      <c r="AF23" s="117">
        <f t="shared" si="21"/>
        <v>0.9</v>
      </c>
      <c r="AG23" s="117">
        <f t="shared" si="22"/>
        <v>0</v>
      </c>
      <c r="AH23" s="117">
        <f t="shared" si="23"/>
        <v>0.9</v>
      </c>
      <c r="AI23" s="95">
        <f t="shared" si="24"/>
        <v>99554.929716366096</v>
      </c>
      <c r="AJ23" s="95">
        <f t="shared" si="25"/>
        <v>0</v>
      </c>
      <c r="AK23" s="95">
        <f t="shared" si="26"/>
        <v>104408.35552393329</v>
      </c>
      <c r="AL23" s="95">
        <f t="shared" si="27"/>
        <v>104044.92960481416</v>
      </c>
      <c r="AM23" s="95">
        <f t="shared" si="28"/>
        <v>104044.92960481416</v>
      </c>
      <c r="AN23" s="95">
        <f t="shared" si="29"/>
        <v>0</v>
      </c>
      <c r="AO23" s="95">
        <f t="shared" si="30"/>
        <v>104044.92960481416</v>
      </c>
      <c r="AP23" s="95">
        <f t="shared" si="31"/>
        <v>104041.41776058446</v>
      </c>
      <c r="AQ23" s="95">
        <f t="shared" si="32"/>
        <v>104041.41776058446</v>
      </c>
      <c r="AR23" s="95">
        <f t="shared" si="33"/>
        <v>0</v>
      </c>
      <c r="AS23" s="95">
        <f t="shared" si="34"/>
        <v>104041.41776058446</v>
      </c>
      <c r="AT23" s="95">
        <f t="shared" si="35"/>
        <v>104041.41776058443</v>
      </c>
      <c r="AU23" s="95">
        <v>104041.41776058449</v>
      </c>
      <c r="AV23" s="95">
        <f t="shared" si="36"/>
        <v>0</v>
      </c>
      <c r="AW23" s="95">
        <f>'[1]Populations-merged FY21'!K16</f>
        <v>81</v>
      </c>
      <c r="AX23" s="103">
        <f t="shared" si="37"/>
        <v>1284</v>
      </c>
      <c r="AY23" s="104">
        <v>0</v>
      </c>
      <c r="AZ23" s="118">
        <f t="shared" si="38"/>
        <v>0</v>
      </c>
      <c r="BA23" s="119">
        <f t="shared" si="39"/>
        <v>104041.41776058449</v>
      </c>
      <c r="BB23" s="370">
        <f t="shared" si="3"/>
        <v>104041.41776058449</v>
      </c>
      <c r="BC23" s="121">
        <f>'[1]Spec Schs Calculations-21'!C14</f>
        <v>0</v>
      </c>
      <c r="BD23" s="129">
        <f t="shared" si="4"/>
        <v>0</v>
      </c>
      <c r="BE23" s="123">
        <f>'[1]Spec Schs Calculations-21'!D14</f>
        <v>0</v>
      </c>
      <c r="BF23" s="130">
        <f t="shared" si="5"/>
        <v>0</v>
      </c>
      <c r="BG23" s="123">
        <f>'[1]Spec Schs Calculations-21'!E14</f>
        <v>0</v>
      </c>
      <c r="BH23" s="130">
        <f t="shared" si="6"/>
        <v>0</v>
      </c>
      <c r="BI23" s="131">
        <f>'[1]Spec Schs Calculations-21'!F14</f>
        <v>0</v>
      </c>
      <c r="BJ23" s="132">
        <f t="shared" si="7"/>
        <v>0</v>
      </c>
      <c r="BK23" s="127">
        <f t="shared" si="40"/>
        <v>0</v>
      </c>
      <c r="BL23" s="11"/>
    </row>
    <row r="24" spans="1:64" ht="14.5" x14ac:dyDescent="0.35">
      <c r="A24" s="101">
        <v>4700240</v>
      </c>
      <c r="B24" s="95" t="s">
        <v>368</v>
      </c>
      <c r="C24" s="95">
        <f>'[1]2020-2021 Final-merged'!F17</f>
        <v>360570.64634752076</v>
      </c>
      <c r="D24" s="95">
        <f>'[1]2020-2021 Final-merged'!G17</f>
        <v>88258.440528431966</v>
      </c>
      <c r="E24" s="95">
        <f>'[1]2020-2021 Final-merged'!H17</f>
        <v>191946.2147086224</v>
      </c>
      <c r="F24" s="95">
        <f>'[1]2020-2021 Final-merged'!I17</f>
        <v>168322.65943592196</v>
      </c>
      <c r="G24" s="95">
        <f>'[1]2020-2021 Final-merged'!J17</f>
        <v>809097.96102049702</v>
      </c>
      <c r="H24" s="95">
        <f>'[1]2020-2021 Final-merged'!K17</f>
        <v>384902.29899251729</v>
      </c>
      <c r="I24" s="95">
        <f>'[1]2020-2021 Final-merged'!L17</f>
        <v>95146.773995681811</v>
      </c>
      <c r="J24" s="95">
        <f>'[1]2020-2021 Final-merged'!M17</f>
        <v>217600.63155004382</v>
      </c>
      <c r="K24" s="95">
        <f>'[1]2020-2021 Final-merged'!N17</f>
        <v>191959.09186643086</v>
      </c>
      <c r="L24" s="95">
        <f>'[1]2020-2021 Final-merged'!O17</f>
        <v>889608.79640467372</v>
      </c>
      <c r="M24" s="95">
        <f t="shared" si="8"/>
        <v>889608.79640467372</v>
      </c>
      <c r="N24" s="95">
        <f>'[1]Hold Harmless Base-21'!Y16</f>
        <v>707450.23844979156</v>
      </c>
      <c r="O24" s="110">
        <f t="shared" si="9"/>
        <v>182158.55795488216</v>
      </c>
      <c r="P24" s="111">
        <f t="shared" si="10"/>
        <v>182158.55795488216</v>
      </c>
      <c r="Q24" s="112">
        <f t="shared" si="11"/>
        <v>86361.512365001108</v>
      </c>
      <c r="R24" s="113">
        <f t="shared" si="12"/>
        <v>803247.28403967258</v>
      </c>
      <c r="S24" s="114">
        <f t="shared" si="13"/>
        <v>1.1354117086733866</v>
      </c>
      <c r="T24" s="115">
        <f t="shared" si="14"/>
        <v>0.9029219217323069</v>
      </c>
      <c r="U24" s="101" t="b">
        <f t="shared" si="15"/>
        <v>0</v>
      </c>
      <c r="V24" s="95">
        <f t="shared" si="16"/>
        <v>796166.19377144123</v>
      </c>
      <c r="W24" s="95">
        <f t="shared" si="17"/>
        <v>796166.19377144228</v>
      </c>
      <c r="X24" s="95">
        <f t="shared" si="18"/>
        <v>796166.19377144228</v>
      </c>
      <c r="Y24" s="95">
        <f>'[1]Hold Harmless Base-21'!L16</f>
        <v>315271.82371688966</v>
      </c>
      <c r="Z24" s="95">
        <f>'[1]Hold Harmless Base-21'!M16</f>
        <v>77170.451298991931</v>
      </c>
      <c r="AA24" s="95">
        <f>'[1]Hold Harmless Base-21'!N16</f>
        <v>167831.83484219623</v>
      </c>
      <c r="AB24" s="95">
        <f>'[1]Hold Harmless Base-21'!O16</f>
        <v>147176.1285917137</v>
      </c>
      <c r="AC24" s="95">
        <f t="shared" si="19"/>
        <v>707450.23844979156</v>
      </c>
      <c r="AD24" s="116">
        <f>'[1]Populations-merged FY21'!M17</f>
        <v>0.28141738772146685</v>
      </c>
      <c r="AE24" s="117">
        <f t="shared" si="20"/>
        <v>0</v>
      </c>
      <c r="AF24" s="117">
        <f t="shared" si="21"/>
        <v>0.9</v>
      </c>
      <c r="AG24" s="117">
        <f t="shared" si="22"/>
        <v>0</v>
      </c>
      <c r="AH24" s="117">
        <f t="shared" si="23"/>
        <v>0.9</v>
      </c>
      <c r="AI24" s="95">
        <f t="shared" si="24"/>
        <v>636705.21460481244</v>
      </c>
      <c r="AJ24" s="95">
        <f t="shared" si="25"/>
        <v>0</v>
      </c>
      <c r="AK24" s="95">
        <f t="shared" si="26"/>
        <v>796166.19377144228</v>
      </c>
      <c r="AL24" s="95">
        <f t="shared" si="27"/>
        <v>793394.88845501444</v>
      </c>
      <c r="AM24" s="95">
        <f t="shared" si="28"/>
        <v>793394.88845501444</v>
      </c>
      <c r="AN24" s="95">
        <f t="shared" si="29"/>
        <v>0</v>
      </c>
      <c r="AO24" s="95">
        <f t="shared" si="30"/>
        <v>793394.88845501444</v>
      </c>
      <c r="AP24" s="95">
        <f t="shared" si="31"/>
        <v>793368.10887746583</v>
      </c>
      <c r="AQ24" s="95">
        <f t="shared" si="32"/>
        <v>793368.10887746583</v>
      </c>
      <c r="AR24" s="95">
        <f t="shared" si="33"/>
        <v>0</v>
      </c>
      <c r="AS24" s="95">
        <f t="shared" si="34"/>
        <v>793368.10887746583</v>
      </c>
      <c r="AT24" s="95">
        <f t="shared" si="35"/>
        <v>793368.10887746571</v>
      </c>
      <c r="AU24" s="95">
        <v>793368.10887746571</v>
      </c>
      <c r="AV24" s="95">
        <f t="shared" si="36"/>
        <v>0</v>
      </c>
      <c r="AW24" s="95">
        <f>'[1]Populations-merged FY21'!K17</f>
        <v>683</v>
      </c>
      <c r="AX24" s="103">
        <f t="shared" si="37"/>
        <v>1162</v>
      </c>
      <c r="AY24" s="104">
        <v>0</v>
      </c>
      <c r="AZ24" s="118">
        <f t="shared" si="38"/>
        <v>0</v>
      </c>
      <c r="BA24" s="119">
        <f t="shared" si="39"/>
        <v>793368.10887746571</v>
      </c>
      <c r="BB24" s="135">
        <f t="shared" si="3"/>
        <v>793368.10887746571</v>
      </c>
      <c r="BC24" s="121">
        <f>'[1]Spec Schs Calculations-21'!C15</f>
        <v>0</v>
      </c>
      <c r="BD24" s="129">
        <f t="shared" si="4"/>
        <v>0</v>
      </c>
      <c r="BE24" s="123">
        <f>'[1]Spec Schs Calculations-21'!D15</f>
        <v>0</v>
      </c>
      <c r="BF24" s="130">
        <f t="shared" si="5"/>
        <v>0</v>
      </c>
      <c r="BG24" s="123">
        <f>'[1]Spec Schs Calculations-21'!E15</f>
        <v>0</v>
      </c>
      <c r="BH24" s="130">
        <f t="shared" si="6"/>
        <v>0</v>
      </c>
      <c r="BI24" s="131">
        <f>'[1]Spec Schs Calculations-21'!F15</f>
        <v>0</v>
      </c>
      <c r="BJ24" s="132">
        <f t="shared" si="7"/>
        <v>0</v>
      </c>
      <c r="BK24" s="127">
        <f t="shared" si="40"/>
        <v>0</v>
      </c>
      <c r="BL24" s="11"/>
    </row>
    <row r="25" spans="1:64" ht="14.5" x14ac:dyDescent="0.35">
      <c r="A25" s="101">
        <v>4700270</v>
      </c>
      <c r="B25" s="95" t="s">
        <v>369</v>
      </c>
      <c r="C25" s="95">
        <f>'[1]2020-2021 Final-merged'!F18</f>
        <v>264492.09739733901</v>
      </c>
      <c r="D25" s="95">
        <f>'[1]2020-2021 Final-merged'!G18</f>
        <v>64740.877508604761</v>
      </c>
      <c r="E25" s="95">
        <f>'[1]2020-2021 Final-merged'!H18</f>
        <v>138074.65721655791</v>
      </c>
      <c r="F25" s="95">
        <f>'[1]2020-2021 Final-merged'!I18</f>
        <v>132881.02162435718</v>
      </c>
      <c r="G25" s="95">
        <f>'[1]2020-2021 Final-merged'!J18</f>
        <v>600188.65374685894</v>
      </c>
      <c r="H25" s="95">
        <f>'[1]2020-2021 Final-merged'!K18</f>
        <v>308259.96712870692</v>
      </c>
      <c r="I25" s="95">
        <f>'[1]2020-2021 Final-merged'!L18</f>
        <v>76201.003478240091</v>
      </c>
      <c r="J25" s="95">
        <f>'[1]2020-2021 Final-merged'!M18</f>
        <v>199737.84850592416</v>
      </c>
      <c r="K25" s="95">
        <f>'[1]2020-2021 Final-merged'!N18</f>
        <v>188938.46518145569</v>
      </c>
      <c r="L25" s="95">
        <f>'[1]2020-2021 Final-merged'!O18</f>
        <v>773137.28429432691</v>
      </c>
      <c r="M25" s="95">
        <f t="shared" si="8"/>
        <v>773137.28429432691</v>
      </c>
      <c r="N25" s="95">
        <f>'[1]Hold Harmless Base-21'!Y17</f>
        <v>572811.80301650288</v>
      </c>
      <c r="O25" s="110">
        <f t="shared" si="9"/>
        <v>200325.48127782403</v>
      </c>
      <c r="P25" s="111">
        <f t="shared" si="10"/>
        <v>200325.48127782403</v>
      </c>
      <c r="Q25" s="112">
        <f t="shared" si="11"/>
        <v>94974.464678649034</v>
      </c>
      <c r="R25" s="113">
        <f t="shared" si="12"/>
        <v>678162.81961567793</v>
      </c>
      <c r="S25" s="114">
        <f t="shared" si="13"/>
        <v>1.1839190743702952</v>
      </c>
      <c r="T25" s="115">
        <f t="shared" si="14"/>
        <v>0.87715705010225198</v>
      </c>
      <c r="U25" s="101" t="b">
        <f t="shared" si="15"/>
        <v>0</v>
      </c>
      <c r="V25" s="95">
        <f t="shared" si="16"/>
        <v>672184.42138430616</v>
      </c>
      <c r="W25" s="95">
        <f t="shared" si="17"/>
        <v>672184.42138430709</v>
      </c>
      <c r="X25" s="95">
        <f t="shared" si="18"/>
        <v>672184.42138430709</v>
      </c>
      <c r="Y25" s="95">
        <f>'[1]Hold Harmless Base-21'!L17</f>
        <v>252427.62296150648</v>
      </c>
      <c r="Z25" s="95">
        <f>'[1]Hold Harmless Base-21'!M17</f>
        <v>61787.803789798883</v>
      </c>
      <c r="AA25" s="95">
        <f>'[1]Hold Harmless Base-21'!N17</f>
        <v>131776.55535031192</v>
      </c>
      <c r="AB25" s="95">
        <f>'[1]Hold Harmless Base-21'!O17</f>
        <v>126819.82091488564</v>
      </c>
      <c r="AC25" s="95">
        <f t="shared" si="19"/>
        <v>572811.80301650288</v>
      </c>
      <c r="AD25" s="116">
        <f>'[1]Populations-merged FY21'!M18</f>
        <v>0.33131435493640216</v>
      </c>
      <c r="AE25" s="117">
        <f t="shared" si="20"/>
        <v>0</v>
      </c>
      <c r="AF25" s="117">
        <f t="shared" si="21"/>
        <v>0</v>
      </c>
      <c r="AG25" s="117">
        <f t="shared" si="22"/>
        <v>0.95</v>
      </c>
      <c r="AH25" s="117">
        <f t="shared" si="23"/>
        <v>0.95</v>
      </c>
      <c r="AI25" s="95">
        <f t="shared" si="24"/>
        <v>544171.21286567766</v>
      </c>
      <c r="AJ25" s="95">
        <f t="shared" si="25"/>
        <v>0</v>
      </c>
      <c r="AK25" s="95">
        <f t="shared" si="26"/>
        <v>672184.42138430709</v>
      </c>
      <c r="AL25" s="95">
        <f t="shared" si="27"/>
        <v>669844.6733829783</v>
      </c>
      <c r="AM25" s="95">
        <f t="shared" si="28"/>
        <v>669844.6733829783</v>
      </c>
      <c r="AN25" s="95">
        <f t="shared" si="29"/>
        <v>0</v>
      </c>
      <c r="AO25" s="95">
        <f t="shared" si="30"/>
        <v>669844.6733829783</v>
      </c>
      <c r="AP25" s="95">
        <f t="shared" si="31"/>
        <v>669822.06401450688</v>
      </c>
      <c r="AQ25" s="95">
        <f t="shared" si="32"/>
        <v>669822.06401450688</v>
      </c>
      <c r="AR25" s="95">
        <f t="shared" si="33"/>
        <v>0</v>
      </c>
      <c r="AS25" s="95">
        <f t="shared" si="34"/>
        <v>669822.06401450688</v>
      </c>
      <c r="AT25" s="95">
        <f t="shared" si="35"/>
        <v>669822.06401450676</v>
      </c>
      <c r="AU25" s="95">
        <v>669822.06401450699</v>
      </c>
      <c r="AV25" s="95">
        <f t="shared" si="36"/>
        <v>0</v>
      </c>
      <c r="AW25" s="95">
        <f>'[1]Populations-merged FY21'!K18</f>
        <v>547</v>
      </c>
      <c r="AX25" s="103">
        <f t="shared" si="37"/>
        <v>1225</v>
      </c>
      <c r="AY25" s="104">
        <v>0</v>
      </c>
      <c r="AZ25" s="118">
        <f t="shared" si="38"/>
        <v>0</v>
      </c>
      <c r="BA25" s="119">
        <f t="shared" si="39"/>
        <v>669822.06401450699</v>
      </c>
      <c r="BB25" s="128">
        <f t="shared" si="3"/>
        <v>669822.06401450699</v>
      </c>
      <c r="BC25" s="121">
        <f>'[1]Spec Schs Calculations-21'!C16</f>
        <v>0</v>
      </c>
      <c r="BD25" s="129">
        <f t="shared" si="4"/>
        <v>0</v>
      </c>
      <c r="BE25" s="123">
        <f>'[1]Spec Schs Calculations-21'!D16</f>
        <v>0</v>
      </c>
      <c r="BF25" s="130">
        <f t="shared" si="5"/>
        <v>0</v>
      </c>
      <c r="BG25" s="123">
        <f>'[1]Spec Schs Calculations-21'!E16</f>
        <v>0</v>
      </c>
      <c r="BH25" s="130">
        <f t="shared" si="6"/>
        <v>0</v>
      </c>
      <c r="BI25" s="131">
        <f>'[1]Spec Schs Calculations-21'!F16</f>
        <v>0</v>
      </c>
      <c r="BJ25" s="132">
        <f t="shared" si="7"/>
        <v>0</v>
      </c>
      <c r="BK25" s="127">
        <f t="shared" si="40"/>
        <v>0</v>
      </c>
      <c r="BL25" s="11"/>
    </row>
    <row r="26" spans="1:64" ht="14.5" x14ac:dyDescent="0.35">
      <c r="A26" s="101">
        <v>4700300</v>
      </c>
      <c r="B26" s="95" t="s">
        <v>370</v>
      </c>
      <c r="C26" s="95">
        <f>'[1]2020-2021 Final-merged'!F19</f>
        <v>1309457.4133197488</v>
      </c>
      <c r="D26" s="95">
        <f>'[1]2020-2021 Final-merged'!G19</f>
        <v>320521.56882068398</v>
      </c>
      <c r="E26" s="95">
        <f>'[1]2020-2021 Final-merged'!H19</f>
        <v>637336.1452058322</v>
      </c>
      <c r="F26" s="95">
        <f>'[1]2020-2021 Final-merged'!I19</f>
        <v>544051.4347692898</v>
      </c>
      <c r="G26" s="95">
        <f>'[1]2020-2021 Final-merged'!J19</f>
        <v>2811366.5621155547</v>
      </c>
      <c r="H26" s="95">
        <f>'[1]2020-2021 Final-merged'!K19</f>
        <v>1121457.6500660458</v>
      </c>
      <c r="I26" s="95">
        <f>'[1]2020-2021 Final-merged'!L19</f>
        <v>272443.33349758136</v>
      </c>
      <c r="J26" s="95">
        <f>'[1]2020-2021 Final-merged'!M19</f>
        <v>562296.85064059263</v>
      </c>
      <c r="K26" s="95">
        <f>'[1]2020-2021 Final-merged'!N19</f>
        <v>480251.55015128746</v>
      </c>
      <c r="L26" s="95">
        <f>'[1]2020-2021 Final-merged'!O19</f>
        <v>2436449.3843555073</v>
      </c>
      <c r="M26" s="95">
        <f t="shared" si="8"/>
        <v>2436449.3843555073</v>
      </c>
      <c r="N26" s="95">
        <f>'[1]Hold Harmless Base-21'!Y18</f>
        <v>2475531.0944536258</v>
      </c>
      <c r="O26" s="110">
        <f t="shared" si="9"/>
        <v>-39081.710098118521</v>
      </c>
      <c r="P26" s="111" t="str">
        <f t="shared" si="10"/>
        <v>0</v>
      </c>
      <c r="Q26" s="112">
        <f t="shared" si="11"/>
        <v>0</v>
      </c>
      <c r="R26" s="113">
        <f t="shared" si="12"/>
        <v>2436449.3843555073</v>
      </c>
      <c r="S26" s="114">
        <f t="shared" si="13"/>
        <v>0.98421279773634018</v>
      </c>
      <c r="T26" s="115">
        <f t="shared" si="14"/>
        <v>1</v>
      </c>
      <c r="U26" s="101" t="b">
        <f t="shared" si="15"/>
        <v>0</v>
      </c>
      <c r="V26" s="95">
        <f t="shared" si="16"/>
        <v>2414970.671177878</v>
      </c>
      <c r="W26" s="95">
        <f t="shared" si="17"/>
        <v>2414970.6711778813</v>
      </c>
      <c r="X26" s="95">
        <f t="shared" si="18"/>
        <v>2414970.6711778813</v>
      </c>
      <c r="Y26" s="95">
        <f>'[1]Hold Harmless Base-21'!L18</f>
        <v>1153034.4663047227</v>
      </c>
      <c r="Z26" s="95">
        <f>'[1]Hold Harmless Base-21'!M18</f>
        <v>282233.24583528558</v>
      </c>
      <c r="AA26" s="95">
        <f>'[1]Hold Harmless Base-21'!N18</f>
        <v>561202.32286215806</v>
      </c>
      <c r="AB26" s="95">
        <f>'[1]Hold Harmless Base-21'!O18</f>
        <v>479061.05945145962</v>
      </c>
      <c r="AC26" s="95">
        <f t="shared" si="19"/>
        <v>2475531.0944536258</v>
      </c>
      <c r="AD26" s="116">
        <f>'[1]Populations-merged FY21'!M19</f>
        <v>0.14628050573360776</v>
      </c>
      <c r="AE26" s="117">
        <f t="shared" si="20"/>
        <v>0.85</v>
      </c>
      <c r="AF26" s="117">
        <f t="shared" si="21"/>
        <v>0</v>
      </c>
      <c r="AG26" s="117">
        <f t="shared" si="22"/>
        <v>0</v>
      </c>
      <c r="AH26" s="117">
        <f t="shared" si="23"/>
        <v>0.85</v>
      </c>
      <c r="AI26" s="95">
        <f t="shared" si="24"/>
        <v>2104201.4302855819</v>
      </c>
      <c r="AJ26" s="95">
        <f t="shared" si="25"/>
        <v>0</v>
      </c>
      <c r="AK26" s="95">
        <f t="shared" si="26"/>
        <v>2414970.6711778813</v>
      </c>
      <c r="AL26" s="95">
        <f t="shared" si="27"/>
        <v>2406564.6108447369</v>
      </c>
      <c r="AM26" s="95">
        <f t="shared" si="28"/>
        <v>2406564.6108447369</v>
      </c>
      <c r="AN26" s="95">
        <f t="shared" si="29"/>
        <v>0</v>
      </c>
      <c r="AO26" s="95">
        <f t="shared" si="30"/>
        <v>2406564.6108447369</v>
      </c>
      <c r="AP26" s="95">
        <f t="shared" si="31"/>
        <v>2406483.3817058057</v>
      </c>
      <c r="AQ26" s="95">
        <f t="shared" si="32"/>
        <v>2406483.3817058057</v>
      </c>
      <c r="AR26" s="95">
        <f t="shared" si="33"/>
        <v>0</v>
      </c>
      <c r="AS26" s="95">
        <f t="shared" si="34"/>
        <v>2406483.3817058057</v>
      </c>
      <c r="AT26" s="95">
        <f t="shared" si="35"/>
        <v>2406483.3817058052</v>
      </c>
      <c r="AU26" s="95">
        <v>2406483.3817058057</v>
      </c>
      <c r="AV26" s="95">
        <f t="shared" si="36"/>
        <v>0</v>
      </c>
      <c r="AW26" s="95">
        <f>'[1]Populations-merged FY21'!K19</f>
        <v>1990</v>
      </c>
      <c r="AX26" s="103">
        <f t="shared" si="37"/>
        <v>1209</v>
      </c>
      <c r="AY26" s="104">
        <v>111</v>
      </c>
      <c r="AZ26" s="118">
        <f t="shared" si="38"/>
        <v>134199</v>
      </c>
      <c r="BA26" s="119">
        <f t="shared" si="39"/>
        <v>2272284.3817058057</v>
      </c>
      <c r="BB26" s="128">
        <f t="shared" si="3"/>
        <v>2254149.3817058057</v>
      </c>
      <c r="BC26" s="121">
        <f>'[1]Spec Schs Calculations-21'!C17</f>
        <v>13</v>
      </c>
      <c r="BD26" s="129">
        <f t="shared" si="4"/>
        <v>15717</v>
      </c>
      <c r="BE26" s="123">
        <f>'[1]Spec Schs Calculations-21'!D17</f>
        <v>0</v>
      </c>
      <c r="BF26" s="130">
        <f t="shared" si="5"/>
        <v>0</v>
      </c>
      <c r="BG26" s="123">
        <f>'[1]Spec Schs Calculations-21'!E17</f>
        <v>2</v>
      </c>
      <c r="BH26" s="130">
        <f t="shared" si="6"/>
        <v>2418</v>
      </c>
      <c r="BI26" s="131">
        <f>'[1]Spec Schs Calculations-21'!F17</f>
        <v>0</v>
      </c>
      <c r="BJ26" s="132">
        <f t="shared" si="7"/>
        <v>0</v>
      </c>
      <c r="BK26" s="127">
        <f t="shared" si="40"/>
        <v>18135</v>
      </c>
      <c r="BL26" s="11"/>
    </row>
    <row r="27" spans="1:64" ht="14.5" x14ac:dyDescent="0.35">
      <c r="A27" s="101">
        <v>4701390</v>
      </c>
      <c r="B27" s="95" t="s">
        <v>371</v>
      </c>
      <c r="C27" s="95">
        <f>'[1]2020-2021 Final-merged'!F20</f>
        <v>53561.030161882874</v>
      </c>
      <c r="D27" s="95">
        <f>'[1]2020-2021 Final-merged'!G20</f>
        <v>13110.36559151286</v>
      </c>
      <c r="E27" s="95">
        <f>'[1]2020-2021 Final-merged'!H20</f>
        <v>19874.369559249393</v>
      </c>
      <c r="F27" s="95">
        <f>'[1]2020-2021 Final-merged'!I20</f>
        <v>17705.54741394466</v>
      </c>
      <c r="G27" s="95">
        <f>'[1]2020-2021 Final-merged'!J20</f>
        <v>104251.31272658978</v>
      </c>
      <c r="H27" s="95">
        <f>'[1]2020-2021 Final-merged'!K20</f>
        <v>46774.364299237102</v>
      </c>
      <c r="I27" s="95">
        <f>'[1]2020-2021 Final-merged'!L20</f>
        <v>11143.81075278593</v>
      </c>
      <c r="J27" s="95">
        <f>'[1]2020-2021 Final-merged'!M20</f>
        <v>17681.620990024319</v>
      </c>
      <c r="K27" s="95">
        <f>'[1]2020-2021 Final-merged'!N20</f>
        <v>15101.677841468781</v>
      </c>
      <c r="L27" s="95">
        <f>'[1]2020-2021 Final-merged'!O20</f>
        <v>90701.473883516141</v>
      </c>
      <c r="M27" s="95">
        <f t="shared" si="8"/>
        <v>90701.473883516141</v>
      </c>
      <c r="N27" s="95">
        <f>'[1]Hold Harmless Base-21'!Y19</f>
        <v>107592.77329139289</v>
      </c>
      <c r="O27" s="110">
        <f t="shared" si="9"/>
        <v>-16891.299407876752</v>
      </c>
      <c r="P27" s="111" t="str">
        <f t="shared" si="10"/>
        <v>0</v>
      </c>
      <c r="Q27" s="112">
        <f t="shared" si="11"/>
        <v>0</v>
      </c>
      <c r="R27" s="113">
        <f t="shared" si="12"/>
        <v>90701.473883516141</v>
      </c>
      <c r="S27" s="114">
        <f t="shared" si="13"/>
        <v>0.84300711942678397</v>
      </c>
      <c r="T27" s="115">
        <f t="shared" si="14"/>
        <v>1</v>
      </c>
      <c r="U27" s="101" t="b">
        <f t="shared" si="15"/>
        <v>0</v>
      </c>
      <c r="V27" s="95">
        <f t="shared" si="16"/>
        <v>89901.887832255874</v>
      </c>
      <c r="W27" s="95">
        <f t="shared" si="17"/>
        <v>89901.887832256005</v>
      </c>
      <c r="X27" s="95">
        <f t="shared" si="18"/>
        <v>89901.887832256005</v>
      </c>
      <c r="Y27" s="95">
        <f>'[1]Hold Harmless Base-21'!L19</f>
        <v>55277.767010708318</v>
      </c>
      <c r="Z27" s="95">
        <f>'[1]Hold Harmless Base-21'!M19</f>
        <v>13530.57871371193</v>
      </c>
      <c r="AA27" s="95">
        <f>'[1]Hold Harmless Base-21'!N19</f>
        <v>20511.382373723212</v>
      </c>
      <c r="AB27" s="95">
        <f>'[1]Hold Harmless Base-21'!O19</f>
        <v>18273.04519324944</v>
      </c>
      <c r="AC27" s="95">
        <f t="shared" si="19"/>
        <v>107592.77329139289</v>
      </c>
      <c r="AD27" s="116">
        <f>'[1]Populations-merged FY21'!M20</f>
        <v>0.14485165794066318</v>
      </c>
      <c r="AE27" s="117">
        <f t="shared" si="20"/>
        <v>0.85</v>
      </c>
      <c r="AF27" s="117">
        <f t="shared" si="21"/>
        <v>0</v>
      </c>
      <c r="AG27" s="117">
        <f t="shared" si="22"/>
        <v>0</v>
      </c>
      <c r="AH27" s="117">
        <f t="shared" si="23"/>
        <v>0.85</v>
      </c>
      <c r="AI27" s="95">
        <f t="shared" si="24"/>
        <v>91453.85729768395</v>
      </c>
      <c r="AJ27" s="95">
        <f t="shared" si="25"/>
        <v>91453.85729768395</v>
      </c>
      <c r="AK27" s="95">
        <f t="shared" si="26"/>
        <v>0</v>
      </c>
      <c r="AL27" s="95">
        <f t="shared" si="27"/>
        <v>0</v>
      </c>
      <c r="AM27" s="95">
        <f t="shared" si="28"/>
        <v>91453.85729768395</v>
      </c>
      <c r="AN27" s="95">
        <f t="shared" si="29"/>
        <v>0</v>
      </c>
      <c r="AO27" s="95">
        <f t="shared" si="30"/>
        <v>0</v>
      </c>
      <c r="AP27" s="95">
        <f t="shared" si="31"/>
        <v>0</v>
      </c>
      <c r="AQ27" s="95">
        <f t="shared" si="32"/>
        <v>91453.85729768395</v>
      </c>
      <c r="AR27" s="95">
        <f t="shared" si="33"/>
        <v>0</v>
      </c>
      <c r="AS27" s="95">
        <f t="shared" si="34"/>
        <v>0</v>
      </c>
      <c r="AT27" s="95">
        <f t="shared" si="35"/>
        <v>0</v>
      </c>
      <c r="AU27" s="95">
        <v>91453.85729768395</v>
      </c>
      <c r="AV27" s="95">
        <f t="shared" si="36"/>
        <v>0</v>
      </c>
      <c r="AW27" s="95">
        <f>'[1]Populations-merged FY21'!K20</f>
        <v>83</v>
      </c>
      <c r="AX27" s="103">
        <f t="shared" si="37"/>
        <v>1102</v>
      </c>
      <c r="AY27" s="104">
        <v>0</v>
      </c>
      <c r="AZ27" s="118">
        <f t="shared" si="38"/>
        <v>0</v>
      </c>
      <c r="BA27" s="119">
        <f t="shared" si="39"/>
        <v>91453.85729768395</v>
      </c>
      <c r="BB27" s="128">
        <f t="shared" si="3"/>
        <v>91453.85729768395</v>
      </c>
      <c r="BC27" s="121">
        <f>'[1]Spec Schs Calculations-21'!C18</f>
        <v>0</v>
      </c>
      <c r="BD27" s="129">
        <f t="shared" si="4"/>
        <v>0</v>
      </c>
      <c r="BE27" s="123">
        <f>'[1]Spec Schs Calculations-21'!D18</f>
        <v>0</v>
      </c>
      <c r="BF27" s="130">
        <f t="shared" si="5"/>
        <v>0</v>
      </c>
      <c r="BG27" s="123">
        <f>'[1]Spec Schs Calculations-21'!E18</f>
        <v>0</v>
      </c>
      <c r="BH27" s="130">
        <f t="shared" si="6"/>
        <v>0</v>
      </c>
      <c r="BI27" s="131">
        <f>'[1]Spec Schs Calculations-21'!F18</f>
        <v>0</v>
      </c>
      <c r="BJ27" s="132">
        <f t="shared" si="7"/>
        <v>0</v>
      </c>
      <c r="BK27" s="127">
        <f t="shared" si="40"/>
        <v>0</v>
      </c>
      <c r="BL27" s="11"/>
    </row>
    <row r="28" spans="1:64" s="390" customFormat="1" ht="14.5" x14ac:dyDescent="0.35">
      <c r="A28" s="371">
        <v>4700330</v>
      </c>
      <c r="B28" s="97" t="s">
        <v>372</v>
      </c>
      <c r="C28" s="97">
        <f>'[1]2020-2021 Final-merged'!F21</f>
        <v>1047589.8867936124</v>
      </c>
      <c r="D28" s="97">
        <f>'[1]2020-2021 Final-merged'!G21</f>
        <v>256405.85627919232</v>
      </c>
      <c r="E28" s="97">
        <f>'[1]2020-2021 Final-merged'!H21</f>
        <v>487312.70952603198</v>
      </c>
      <c r="F28" s="97">
        <f>'[1]2020-2021 Final-merged'!I21</f>
        <v>413265.33060960623</v>
      </c>
      <c r="G28" s="97">
        <f>'[1]2020-2021 Final-merged'!J21</f>
        <v>2204573.7832084429</v>
      </c>
      <c r="H28" s="97">
        <f>'[1]2020-2021 Final-merged'!K21</f>
        <v>1070738.4598620536</v>
      </c>
      <c r="I28" s="97">
        <f>'[1]2020-2021 Final-merged'!L21</f>
        <v>264683.55869955412</v>
      </c>
      <c r="J28" s="97">
        <f>'[1]2020-2021 Final-merged'!M21</f>
        <v>533537.58758452884</v>
      </c>
      <c r="K28" s="97">
        <f>'[1]2020-2021 Final-merged'!N21</f>
        <v>455688.58016817557</v>
      </c>
      <c r="L28" s="97">
        <f>'[1]2020-2021 Final-merged'!O21</f>
        <v>2324648.1863143123</v>
      </c>
      <c r="M28" s="97">
        <f t="shared" si="8"/>
        <v>2324648.1863143123</v>
      </c>
      <c r="N28" s="97">
        <f>'[1]Hold Harmless Base-21'!Y20</f>
        <v>1940421.2901122039</v>
      </c>
      <c r="O28" s="372">
        <f t="shared" si="9"/>
        <v>384226.89620210836</v>
      </c>
      <c r="P28" s="373">
        <f t="shared" si="10"/>
        <v>384226.89620210836</v>
      </c>
      <c r="Q28" s="374">
        <f t="shared" si="11"/>
        <v>182162.26687270519</v>
      </c>
      <c r="R28" s="375">
        <f t="shared" si="12"/>
        <v>2142485.9194416068</v>
      </c>
      <c r="S28" s="376">
        <f t="shared" si="13"/>
        <v>1.1041344116141494</v>
      </c>
      <c r="T28" s="377">
        <f t="shared" si="14"/>
        <v>0.92163878046358472</v>
      </c>
      <c r="U28" s="371" t="b">
        <f t="shared" si="15"/>
        <v>0</v>
      </c>
      <c r="V28" s="97">
        <f t="shared" si="16"/>
        <v>2123598.6645508311</v>
      </c>
      <c r="W28" s="97">
        <f t="shared" si="17"/>
        <v>2123598.6645508339</v>
      </c>
      <c r="X28" s="97">
        <f t="shared" si="18"/>
        <v>2123598.6645508339</v>
      </c>
      <c r="Y28" s="97">
        <f>'[1]Hold Harmless Base-21'!L20</f>
        <v>922067.44683417131</v>
      </c>
      <c r="Z28" s="97">
        <f>'[1]Hold Harmless Base-21'!M20</f>
        <v>225683.2528006855</v>
      </c>
      <c r="AA28" s="97">
        <f>'[1]Hold Harmless Base-21'!N20</f>
        <v>428922.79846057243</v>
      </c>
      <c r="AB28" s="97">
        <f>'[1]Hold Harmless Base-21'!O20</f>
        <v>363747.79201677459</v>
      </c>
      <c r="AC28" s="97">
        <f t="shared" si="19"/>
        <v>1940421.2901122039</v>
      </c>
      <c r="AD28" s="378">
        <f>'[1]Populations-merged FY21'!M21</f>
        <v>0.17885719664878094</v>
      </c>
      <c r="AE28" s="379">
        <f t="shared" si="20"/>
        <v>0</v>
      </c>
      <c r="AF28" s="379">
        <f t="shared" si="21"/>
        <v>0.9</v>
      </c>
      <c r="AG28" s="379">
        <f t="shared" si="22"/>
        <v>0</v>
      </c>
      <c r="AH28" s="379">
        <f t="shared" si="23"/>
        <v>0.9</v>
      </c>
      <c r="AI28" s="97">
        <f t="shared" si="24"/>
        <v>1746379.1611009836</v>
      </c>
      <c r="AJ28" s="97">
        <f t="shared" si="25"/>
        <v>0</v>
      </c>
      <c r="AK28" s="97">
        <f t="shared" si="26"/>
        <v>2123598.6645508339</v>
      </c>
      <c r="AL28" s="97">
        <f t="shared" si="27"/>
        <v>2116206.8155687125</v>
      </c>
      <c r="AM28" s="97">
        <f t="shared" si="28"/>
        <v>2116206.8155687125</v>
      </c>
      <c r="AN28" s="97">
        <f t="shared" si="29"/>
        <v>0</v>
      </c>
      <c r="AO28" s="97">
        <f t="shared" si="30"/>
        <v>2116206.8155687125</v>
      </c>
      <c r="AP28" s="97">
        <f t="shared" si="31"/>
        <v>2116135.3869203171</v>
      </c>
      <c r="AQ28" s="97">
        <f t="shared" si="32"/>
        <v>2116135.3869203171</v>
      </c>
      <c r="AR28" s="97">
        <f t="shared" si="33"/>
        <v>0</v>
      </c>
      <c r="AS28" s="97">
        <f t="shared" si="34"/>
        <v>2116135.3869203171</v>
      </c>
      <c r="AT28" s="97">
        <f t="shared" si="35"/>
        <v>2116135.3869203166</v>
      </c>
      <c r="AU28" s="97">
        <v>2116135.3869203166</v>
      </c>
      <c r="AV28" s="97">
        <f t="shared" si="36"/>
        <v>0</v>
      </c>
      <c r="AW28" s="97">
        <f>'[1]Populations-merged FY21'!K21</f>
        <v>1900</v>
      </c>
      <c r="AX28" s="103">
        <f t="shared" si="37"/>
        <v>1114</v>
      </c>
      <c r="AY28" s="380">
        <v>18</v>
      </c>
      <c r="AZ28" s="118">
        <f t="shared" si="38"/>
        <v>20052</v>
      </c>
      <c r="BA28" s="381">
        <f t="shared" si="39"/>
        <v>2096083.3869203166</v>
      </c>
      <c r="BB28" s="135">
        <f t="shared" si="3"/>
        <v>2092741.3869203166</v>
      </c>
      <c r="BC28" s="382">
        <f>'[1]Spec Schs Calculations-21'!C19</f>
        <v>2</v>
      </c>
      <c r="BD28" s="383">
        <f t="shared" si="4"/>
        <v>2228</v>
      </c>
      <c r="BE28" s="384">
        <f>'[1]Spec Schs Calculations-21'!D19</f>
        <v>0</v>
      </c>
      <c r="BF28" s="385">
        <f t="shared" si="5"/>
        <v>0</v>
      </c>
      <c r="BG28" s="384">
        <f>'[1]Spec Schs Calculations-21'!E19</f>
        <v>1</v>
      </c>
      <c r="BH28" s="385">
        <f t="shared" si="6"/>
        <v>1114</v>
      </c>
      <c r="BI28" s="386">
        <f>'[1]Spec Schs Calculations-21'!F19</f>
        <v>0</v>
      </c>
      <c r="BJ28" s="387">
        <f t="shared" si="7"/>
        <v>0</v>
      </c>
      <c r="BK28" s="388">
        <f t="shared" si="40"/>
        <v>3342</v>
      </c>
      <c r="BL28" s="389"/>
    </row>
    <row r="29" spans="1:64" ht="14.5" x14ac:dyDescent="0.35">
      <c r="A29" s="101">
        <v>4700360</v>
      </c>
      <c r="B29" s="95" t="s">
        <v>373</v>
      </c>
      <c r="C29" s="95">
        <f>'[1]2020-2021 Final-merged'!F22</f>
        <v>505999.79220541351</v>
      </c>
      <c r="D29" s="95">
        <f>'[1]2020-2021 Final-merged'!G22</f>
        <v>123855.76313585431</v>
      </c>
      <c r="E29" s="95">
        <f>'[1]2020-2021 Final-merged'!H22</f>
        <v>234740.86140022069</v>
      </c>
      <c r="F29" s="95">
        <f>'[1]2020-2021 Final-merged'!I22</f>
        <v>199183.25817617186</v>
      </c>
      <c r="G29" s="95">
        <f>'[1]2020-2021 Final-merged'!J22</f>
        <v>1063779.6749176604</v>
      </c>
      <c r="H29" s="95">
        <f>'[1]2020-2021 Final-merged'!K22</f>
        <v>570872.66307382158</v>
      </c>
      <c r="I29" s="95">
        <f>'[1]2020-2021 Final-merged'!L22</f>
        <v>141118.12892770974</v>
      </c>
      <c r="J29" s="95">
        <f>'[1]2020-2021 Final-merged'!M22</f>
        <v>309165.93905003899</v>
      </c>
      <c r="K29" s="95">
        <f>'[1]2020-2021 Final-merged'!N22</f>
        <v>267913.08973885357</v>
      </c>
      <c r="L29" s="95">
        <f>'[1]2020-2021 Final-merged'!O22</f>
        <v>1289069.8207904238</v>
      </c>
      <c r="M29" s="95">
        <f t="shared" si="8"/>
        <v>1289069.8207904238</v>
      </c>
      <c r="N29" s="95">
        <f>'[1]Hold Harmless Base-21'!Y21</f>
        <v>940221.53116043936</v>
      </c>
      <c r="O29" s="110">
        <f t="shared" si="9"/>
        <v>348848.28962998441</v>
      </c>
      <c r="P29" s="111">
        <f t="shared" si="10"/>
        <v>348848.28962998441</v>
      </c>
      <c r="Q29" s="112">
        <f t="shared" si="11"/>
        <v>165389.24229874171</v>
      </c>
      <c r="R29" s="113">
        <f t="shared" si="12"/>
        <v>1123680.5784916822</v>
      </c>
      <c r="S29" s="114">
        <f t="shared" si="13"/>
        <v>1.1951232143182406</v>
      </c>
      <c r="T29" s="115">
        <f t="shared" si="14"/>
        <v>0.87169877098097814</v>
      </c>
      <c r="U29" s="101" t="b">
        <f t="shared" si="15"/>
        <v>0</v>
      </c>
      <c r="V29" s="95">
        <f t="shared" si="16"/>
        <v>1113774.6830506898</v>
      </c>
      <c r="W29" s="95">
        <f t="shared" si="17"/>
        <v>1113774.6830506912</v>
      </c>
      <c r="X29" s="95">
        <f t="shared" si="18"/>
        <v>1113774.6830506912</v>
      </c>
      <c r="Y29" s="95">
        <f>'[1]Hold Harmless Base-21'!L21</f>
        <v>447227.85235679802</v>
      </c>
      <c r="Z29" s="95">
        <f>'[1]Hold Harmless Base-21'!M21</f>
        <v>109469.9005859943</v>
      </c>
      <c r="AA29" s="95">
        <f>'[1]Hold Harmless Base-21'!N21</f>
        <v>207475.68066547182</v>
      </c>
      <c r="AB29" s="95">
        <f>'[1]Hold Harmless Base-21'!O21</f>
        <v>176048.09755217511</v>
      </c>
      <c r="AC29" s="95">
        <f t="shared" si="19"/>
        <v>940221.53116043936</v>
      </c>
      <c r="AD29" s="116">
        <f>'[1]Populations-merged FY21'!M22</f>
        <v>0.26483660130718956</v>
      </c>
      <c r="AE29" s="117">
        <f t="shared" si="20"/>
        <v>0</v>
      </c>
      <c r="AF29" s="117">
        <f t="shared" si="21"/>
        <v>0.9</v>
      </c>
      <c r="AG29" s="117">
        <f t="shared" si="22"/>
        <v>0</v>
      </c>
      <c r="AH29" s="117">
        <f t="shared" si="23"/>
        <v>0.9</v>
      </c>
      <c r="AI29" s="95">
        <f t="shared" si="24"/>
        <v>846199.37804439547</v>
      </c>
      <c r="AJ29" s="95">
        <f t="shared" si="25"/>
        <v>0</v>
      </c>
      <c r="AK29" s="95">
        <f t="shared" si="26"/>
        <v>1113774.6830506912</v>
      </c>
      <c r="AL29" s="95">
        <f t="shared" si="27"/>
        <v>1109897.8421039288</v>
      </c>
      <c r="AM29" s="95">
        <f t="shared" si="28"/>
        <v>1109897.8421039288</v>
      </c>
      <c r="AN29" s="95">
        <f t="shared" si="29"/>
        <v>0</v>
      </c>
      <c r="AO29" s="95">
        <f t="shared" si="30"/>
        <v>1109897.8421039288</v>
      </c>
      <c r="AP29" s="95">
        <f t="shared" si="31"/>
        <v>1109860.3795543634</v>
      </c>
      <c r="AQ29" s="95">
        <f t="shared" si="32"/>
        <v>1109860.3795543634</v>
      </c>
      <c r="AR29" s="95">
        <f t="shared" si="33"/>
        <v>0</v>
      </c>
      <c r="AS29" s="95">
        <f t="shared" si="34"/>
        <v>1109860.3795543634</v>
      </c>
      <c r="AT29" s="95">
        <f t="shared" si="35"/>
        <v>1109860.3795543632</v>
      </c>
      <c r="AU29" s="95">
        <v>1109860.3795543634</v>
      </c>
      <c r="AV29" s="95">
        <f t="shared" si="36"/>
        <v>0</v>
      </c>
      <c r="AW29" s="95">
        <f>'[1]Populations-merged FY21'!K22</f>
        <v>1013</v>
      </c>
      <c r="AX29" s="103">
        <f t="shared" si="37"/>
        <v>1096</v>
      </c>
      <c r="AY29" s="104">
        <v>0</v>
      </c>
      <c r="AZ29" s="118">
        <f t="shared" si="38"/>
        <v>0</v>
      </c>
      <c r="BA29" s="119">
        <f t="shared" si="39"/>
        <v>1109860.3795543634</v>
      </c>
      <c r="BB29" s="128">
        <f t="shared" si="3"/>
        <v>1109860.3795543634</v>
      </c>
      <c r="BC29" s="121">
        <f>'[1]Spec Schs Calculations-21'!C20</f>
        <v>0</v>
      </c>
      <c r="BD29" s="129">
        <f t="shared" si="4"/>
        <v>0</v>
      </c>
      <c r="BE29" s="123">
        <f>'[1]Spec Schs Calculations-21'!D20</f>
        <v>0</v>
      </c>
      <c r="BF29" s="130">
        <f t="shared" si="5"/>
        <v>0</v>
      </c>
      <c r="BG29" s="123">
        <f>'[1]Spec Schs Calculations-21'!E20</f>
        <v>0</v>
      </c>
      <c r="BH29" s="130">
        <f t="shared" si="6"/>
        <v>0</v>
      </c>
      <c r="BI29" s="131">
        <f>'[1]Spec Schs Calculations-21'!F20</f>
        <v>0</v>
      </c>
      <c r="BJ29" s="132">
        <f t="shared" si="7"/>
        <v>0</v>
      </c>
      <c r="BK29" s="127">
        <f t="shared" si="40"/>
        <v>0</v>
      </c>
      <c r="BL29" s="11"/>
    </row>
    <row r="30" spans="1:64" ht="14.5" x14ac:dyDescent="0.35">
      <c r="A30" s="101">
        <v>4700420</v>
      </c>
      <c r="B30" s="95" t="s">
        <v>374</v>
      </c>
      <c r="C30" s="95">
        <f>'[1]2020-2021 Final-merged'!F23</f>
        <v>961463.32085875538</v>
      </c>
      <c r="D30" s="95">
        <f>'[1]2020-2021 Final-merged'!G23</f>
        <v>230174.76909635469</v>
      </c>
      <c r="E30" s="95">
        <f>'[1]2020-2021 Final-merged'!H23</f>
        <v>590557.53735182772</v>
      </c>
      <c r="F30" s="95">
        <f>'[1]2020-2021 Final-merged'!I23</f>
        <v>588472.37477457931</v>
      </c>
      <c r="G30" s="95">
        <f>'[1]2020-2021 Final-merged'!J23</f>
        <v>2370668.0020815171</v>
      </c>
      <c r="H30" s="95">
        <f>'[1]2020-2021 Final-merged'!K23</f>
        <v>865316.98877287982</v>
      </c>
      <c r="I30" s="95">
        <f>'[1]2020-2021 Final-merged'!L23</f>
        <v>212025.46123195873</v>
      </c>
      <c r="J30" s="95">
        <f>'[1]2020-2021 Final-merged'!M23</f>
        <v>531501.78361664491</v>
      </c>
      <c r="K30" s="95">
        <f>'[1]2020-2021 Final-merged'!N23</f>
        <v>529625.13729712134</v>
      </c>
      <c r="L30" s="95">
        <f>'[1]2020-2021 Final-merged'!O23</f>
        <v>2138469.370918605</v>
      </c>
      <c r="M30" s="95">
        <f t="shared" si="8"/>
        <v>2138469.370918605</v>
      </c>
      <c r="N30" s="95">
        <f>'[1]Hold Harmless Base-21'!Y22</f>
        <v>2346616.8907328318</v>
      </c>
      <c r="O30" s="110">
        <f t="shared" si="9"/>
        <v>-208147.51981422678</v>
      </c>
      <c r="P30" s="111" t="str">
        <f t="shared" si="10"/>
        <v>0</v>
      </c>
      <c r="Q30" s="112">
        <f t="shared" si="11"/>
        <v>0</v>
      </c>
      <c r="R30" s="113">
        <f t="shared" si="12"/>
        <v>2138469.370918605</v>
      </c>
      <c r="S30" s="114">
        <f t="shared" si="13"/>
        <v>0.91129889133746766</v>
      </c>
      <c r="T30" s="115">
        <f t="shared" si="14"/>
        <v>1</v>
      </c>
      <c r="U30" s="101" t="b">
        <f t="shared" si="15"/>
        <v>0</v>
      </c>
      <c r="V30" s="95">
        <f t="shared" si="16"/>
        <v>2119617.5242305375</v>
      </c>
      <c r="W30" s="95">
        <f t="shared" si="17"/>
        <v>2119617.5242305403</v>
      </c>
      <c r="X30" s="95">
        <f t="shared" si="18"/>
        <v>2119617.5242305403</v>
      </c>
      <c r="Y30" s="95">
        <f>'[1]Hold Harmless Base-21'!L22</f>
        <v>951708.99787158601</v>
      </c>
      <c r="Z30" s="95">
        <f>'[1]Hold Harmless Base-21'!M22</f>
        <v>227839.57960700672</v>
      </c>
      <c r="AA30" s="95">
        <f>'[1]Hold Harmless Base-21'!N22</f>
        <v>584566.16062755289</v>
      </c>
      <c r="AB30" s="95">
        <f>'[1]Hold Harmless Base-21'!O22</f>
        <v>582502.15262668615</v>
      </c>
      <c r="AC30" s="95">
        <f t="shared" si="19"/>
        <v>2346616.8907328318</v>
      </c>
      <c r="AD30" s="116">
        <f>'[1]Populations-merged FY21'!M23</f>
        <v>0.25519785378940307</v>
      </c>
      <c r="AE30" s="117">
        <f t="shared" si="20"/>
        <v>0</v>
      </c>
      <c r="AF30" s="117">
        <f t="shared" si="21"/>
        <v>0.9</v>
      </c>
      <c r="AG30" s="117">
        <f t="shared" si="22"/>
        <v>0</v>
      </c>
      <c r="AH30" s="117">
        <f t="shared" si="23"/>
        <v>0.9</v>
      </c>
      <c r="AI30" s="95">
        <f t="shared" si="24"/>
        <v>2111955.2016595486</v>
      </c>
      <c r="AJ30" s="95">
        <f t="shared" si="25"/>
        <v>0</v>
      </c>
      <c r="AK30" s="95">
        <f t="shared" si="26"/>
        <v>2119617.5242305403</v>
      </c>
      <c r="AL30" s="95">
        <f t="shared" si="27"/>
        <v>2112239.5328517957</v>
      </c>
      <c r="AM30" s="95">
        <f t="shared" si="28"/>
        <v>2112239.5328517957</v>
      </c>
      <c r="AN30" s="95">
        <f t="shared" si="29"/>
        <v>0</v>
      </c>
      <c r="AO30" s="95">
        <f t="shared" si="30"/>
        <v>2112239.5328517957</v>
      </c>
      <c r="AP30" s="95">
        <f t="shared" si="31"/>
        <v>2112168.2381116929</v>
      </c>
      <c r="AQ30" s="95">
        <f t="shared" si="32"/>
        <v>2112168.2381116929</v>
      </c>
      <c r="AR30" s="95">
        <f t="shared" si="33"/>
        <v>0</v>
      </c>
      <c r="AS30" s="95">
        <f t="shared" si="34"/>
        <v>2112168.2381116929</v>
      </c>
      <c r="AT30" s="95">
        <f t="shared" si="35"/>
        <v>2112168.2381116925</v>
      </c>
      <c r="AU30" s="95">
        <v>2112168.2381116929</v>
      </c>
      <c r="AV30" s="95">
        <f t="shared" si="36"/>
        <v>0</v>
      </c>
      <c r="AW30" s="95">
        <f>'[1]Populations-merged FY21'!K23</f>
        <v>1522</v>
      </c>
      <c r="AX30" s="103">
        <f t="shared" si="37"/>
        <v>1388</v>
      </c>
      <c r="AY30" s="104">
        <v>0</v>
      </c>
      <c r="AZ30" s="118">
        <f t="shared" si="38"/>
        <v>0</v>
      </c>
      <c r="BA30" s="119">
        <f t="shared" si="39"/>
        <v>2112168.2381116929</v>
      </c>
      <c r="BB30" s="128">
        <f t="shared" si="3"/>
        <v>2108004.2381116929</v>
      </c>
      <c r="BC30" s="121">
        <f>'[1]Spec Schs Calculations-21'!C21</f>
        <v>2</v>
      </c>
      <c r="BD30" s="129">
        <f t="shared" si="4"/>
        <v>2776</v>
      </c>
      <c r="BE30" s="123">
        <f>'[1]Spec Schs Calculations-21'!D21</f>
        <v>0</v>
      </c>
      <c r="BF30" s="130">
        <f t="shared" si="5"/>
        <v>0</v>
      </c>
      <c r="BG30" s="123">
        <f>'[1]Spec Schs Calculations-21'!E21</f>
        <v>1</v>
      </c>
      <c r="BH30" s="130">
        <f t="shared" si="6"/>
        <v>1388</v>
      </c>
      <c r="BI30" s="131">
        <f>'[1]Spec Schs Calculations-21'!F21</f>
        <v>0</v>
      </c>
      <c r="BJ30" s="132">
        <f t="shared" si="7"/>
        <v>0</v>
      </c>
      <c r="BK30" s="127">
        <f t="shared" si="40"/>
        <v>4164</v>
      </c>
      <c r="BL30" s="11"/>
    </row>
    <row r="31" spans="1:64" ht="14.5" x14ac:dyDescent="0.35">
      <c r="A31" s="101">
        <v>4700450</v>
      </c>
      <c r="B31" s="95" t="s">
        <v>375</v>
      </c>
      <c r="C31" s="95">
        <f>'[1]2020-2021 Final-merged'!F24</f>
        <v>266148.62410337664</v>
      </c>
      <c r="D31" s="95">
        <f>'[1]2020-2021 Final-merged'!G24</f>
        <v>65146.352733084525</v>
      </c>
      <c r="E31" s="95">
        <f>'[1]2020-2021 Final-merged'!H24</f>
        <v>114016.48116373928</v>
      </c>
      <c r="F31" s="95">
        <f>'[1]2020-2021 Final-merged'!I24</f>
        <v>90811.10500965282</v>
      </c>
      <c r="G31" s="95">
        <f>'[1]2020-2021 Final-merged'!J24</f>
        <v>536122.56300985324</v>
      </c>
      <c r="H31" s="95">
        <f>'[1]2020-2021 Final-merged'!K24</f>
        <v>254723.04413560443</v>
      </c>
      <c r="I31" s="95">
        <f>'[1]2020-2021 Final-merged'!L24</f>
        <v>62966.825543262377</v>
      </c>
      <c r="J31" s="95">
        <f>'[1]2020-2021 Final-merged'!M24</f>
        <v>113022.06108717882</v>
      </c>
      <c r="K31" s="95">
        <f>'[1]2020-2021 Final-merged'!N24</f>
        <v>91767.419610039185</v>
      </c>
      <c r="L31" s="95">
        <f>'[1]2020-2021 Final-merged'!O24</f>
        <v>522479.3503760848</v>
      </c>
      <c r="M31" s="95">
        <f t="shared" si="8"/>
        <v>522479.3503760848</v>
      </c>
      <c r="N31" s="95">
        <f>'[1]Hold Harmless Base-21'!Y23</f>
        <v>445645.04346895008</v>
      </c>
      <c r="O31" s="110">
        <f t="shared" si="9"/>
        <v>76834.306907134713</v>
      </c>
      <c r="P31" s="111">
        <f t="shared" si="10"/>
        <v>76834.306907134713</v>
      </c>
      <c r="Q31" s="112">
        <f t="shared" si="11"/>
        <v>36427.203972817581</v>
      </c>
      <c r="R31" s="113">
        <f t="shared" si="12"/>
        <v>486052.14640326722</v>
      </c>
      <c r="S31" s="114">
        <f t="shared" si="13"/>
        <v>1.0906710475668793</v>
      </c>
      <c r="T31" s="115">
        <f t="shared" si="14"/>
        <v>0.93028010782321446</v>
      </c>
      <c r="U31" s="101" t="b">
        <f t="shared" si="15"/>
        <v>0</v>
      </c>
      <c r="V31" s="95">
        <f t="shared" si="16"/>
        <v>481767.31507904554</v>
      </c>
      <c r="W31" s="95">
        <f t="shared" si="17"/>
        <v>481767.31507904624</v>
      </c>
      <c r="X31" s="95">
        <f t="shared" si="18"/>
        <v>481767.31507904624</v>
      </c>
      <c r="Y31" s="95">
        <f>'[1]Hold Harmless Base-21'!L23</f>
        <v>221232.64966106392</v>
      </c>
      <c r="Z31" s="95">
        <f>'[1]Hold Harmless Base-21'!M23</f>
        <v>54152.074914715784</v>
      </c>
      <c r="AA31" s="95">
        <f>'[1]Hold Harmless Base-21'!N23</f>
        <v>94774.745944534108</v>
      </c>
      <c r="AB31" s="95">
        <f>'[1]Hold Harmless Base-21'!O23</f>
        <v>75485.572948636254</v>
      </c>
      <c r="AC31" s="95">
        <f t="shared" si="19"/>
        <v>445645.04346895008</v>
      </c>
      <c r="AD31" s="116">
        <f>'[1]Populations-merged FY21'!M24</f>
        <v>0.20278151637505609</v>
      </c>
      <c r="AE31" s="117">
        <f t="shared" si="20"/>
        <v>0</v>
      </c>
      <c r="AF31" s="117">
        <f t="shared" si="21"/>
        <v>0.9</v>
      </c>
      <c r="AG31" s="117">
        <f t="shared" si="22"/>
        <v>0</v>
      </c>
      <c r="AH31" s="117">
        <f t="shared" si="23"/>
        <v>0.9</v>
      </c>
      <c r="AI31" s="95">
        <f t="shared" si="24"/>
        <v>401080.53912205511</v>
      </c>
      <c r="AJ31" s="95">
        <f t="shared" si="25"/>
        <v>0</v>
      </c>
      <c r="AK31" s="95">
        <f t="shared" si="26"/>
        <v>481767.31507904624</v>
      </c>
      <c r="AL31" s="95">
        <f t="shared" si="27"/>
        <v>480090.37333999143</v>
      </c>
      <c r="AM31" s="95">
        <f t="shared" si="28"/>
        <v>480090.37333999143</v>
      </c>
      <c r="AN31" s="95">
        <f t="shared" si="29"/>
        <v>0</v>
      </c>
      <c r="AO31" s="95">
        <f t="shared" si="30"/>
        <v>480090.37333999143</v>
      </c>
      <c r="AP31" s="95">
        <f t="shared" si="31"/>
        <v>480074.16877708049</v>
      </c>
      <c r="AQ31" s="95">
        <f t="shared" si="32"/>
        <v>480074.16877708049</v>
      </c>
      <c r="AR31" s="95">
        <f t="shared" si="33"/>
        <v>0</v>
      </c>
      <c r="AS31" s="95">
        <f t="shared" si="34"/>
        <v>480074.16877708049</v>
      </c>
      <c r="AT31" s="95">
        <f t="shared" si="35"/>
        <v>480074.16877708043</v>
      </c>
      <c r="AU31" s="95">
        <v>480074.16877708043</v>
      </c>
      <c r="AV31" s="95">
        <f t="shared" si="36"/>
        <v>0</v>
      </c>
      <c r="AW31" s="95">
        <f>'[1]Populations-merged FY21'!K24</f>
        <v>452</v>
      </c>
      <c r="AX31" s="103">
        <f t="shared" si="37"/>
        <v>1062</v>
      </c>
      <c r="AY31" s="104">
        <v>0</v>
      </c>
      <c r="AZ31" s="118">
        <f t="shared" si="38"/>
        <v>0</v>
      </c>
      <c r="BA31" s="119">
        <f t="shared" si="39"/>
        <v>480074.16877708043</v>
      </c>
      <c r="BB31" s="128">
        <f t="shared" si="3"/>
        <v>479012.16877708043</v>
      </c>
      <c r="BC31" s="121">
        <f>'[1]Spec Schs Calculations-21'!C22</f>
        <v>0</v>
      </c>
      <c r="BD31" s="129">
        <f t="shared" si="4"/>
        <v>0</v>
      </c>
      <c r="BE31" s="123">
        <f>'[1]Spec Schs Calculations-21'!D22</f>
        <v>0</v>
      </c>
      <c r="BF31" s="130">
        <f t="shared" si="5"/>
        <v>0</v>
      </c>
      <c r="BG31" s="123">
        <f>'[1]Spec Schs Calculations-21'!E22</f>
        <v>1</v>
      </c>
      <c r="BH31" s="130">
        <f t="shared" si="6"/>
        <v>1062</v>
      </c>
      <c r="BI31" s="131">
        <f>'[1]Spec Schs Calculations-21'!F22</f>
        <v>0</v>
      </c>
      <c r="BJ31" s="132">
        <f t="shared" si="7"/>
        <v>0</v>
      </c>
      <c r="BK31" s="127">
        <f t="shared" si="40"/>
        <v>1062</v>
      </c>
      <c r="BL31" s="11"/>
    </row>
    <row r="32" spans="1:64" ht="14.5" x14ac:dyDescent="0.35">
      <c r="A32" s="101">
        <v>4700510</v>
      </c>
      <c r="B32" s="95" t="s">
        <v>376</v>
      </c>
      <c r="C32" s="95">
        <f>'[1]2020-2021 Final-merged'!F25</f>
        <v>900598.35251578293</v>
      </c>
      <c r="D32" s="95">
        <f>'[1]2020-2021 Final-merged'!G25</f>
        <v>220443.36370883998</v>
      </c>
      <c r="E32" s="95">
        <f>'[1]2020-2021 Final-merged'!H25</f>
        <v>458007.40151006228</v>
      </c>
      <c r="F32" s="95">
        <f>'[1]2020-2021 Final-merged'!I25</f>
        <v>420376.38555506122</v>
      </c>
      <c r="G32" s="95">
        <f>'[1]2020-2021 Final-merged'!J25</f>
        <v>1999425.5032897464</v>
      </c>
      <c r="H32" s="95">
        <f>'[1]2020-2021 Final-merged'!K25</f>
        <v>927597.63417523238</v>
      </c>
      <c r="I32" s="95">
        <f>'[1]2020-2021 Final-merged'!L25</f>
        <v>229299.54611550862</v>
      </c>
      <c r="J32" s="95">
        <f>'[1]2020-2021 Final-merged'!M25</f>
        <v>519166.7329575186</v>
      </c>
      <c r="K32" s="95">
        <f>'[1]2020-2021 Final-merged'!N25</f>
        <v>456127.29300686647</v>
      </c>
      <c r="L32" s="95">
        <f>'[1]2020-2021 Final-merged'!O25</f>
        <v>2132191.2062551258</v>
      </c>
      <c r="M32" s="95">
        <f t="shared" si="8"/>
        <v>2132191.2062551258</v>
      </c>
      <c r="N32" s="95">
        <f>'[1]Hold Harmless Base-21'!Y24</f>
        <v>1911813.8298164518</v>
      </c>
      <c r="O32" s="110">
        <f t="shared" si="9"/>
        <v>220377.37643867405</v>
      </c>
      <c r="P32" s="111">
        <f t="shared" si="10"/>
        <v>220377.37643867405</v>
      </c>
      <c r="Q32" s="112">
        <f t="shared" si="11"/>
        <v>104481.08358976478</v>
      </c>
      <c r="R32" s="113">
        <f t="shared" si="12"/>
        <v>2027710.122665361</v>
      </c>
      <c r="S32" s="114">
        <f t="shared" si="13"/>
        <v>1.0606211185636398</v>
      </c>
      <c r="T32" s="115">
        <f t="shared" si="14"/>
        <v>0.95099825790330028</v>
      </c>
      <c r="U32" s="101" t="b">
        <f t="shared" si="15"/>
        <v>0</v>
      </c>
      <c r="V32" s="95">
        <f t="shared" si="16"/>
        <v>2009834.682932544</v>
      </c>
      <c r="W32" s="95">
        <f t="shared" si="17"/>
        <v>2009834.6829325468</v>
      </c>
      <c r="X32" s="95">
        <f t="shared" si="18"/>
        <v>2009834.6829325468</v>
      </c>
      <c r="Y32" s="95">
        <f>'[1]Hold Harmless Base-21'!L24</f>
        <v>861135.55249578855</v>
      </c>
      <c r="Z32" s="95">
        <f>'[1]Hold Harmless Base-21'!M24</f>
        <v>210783.88303859925</v>
      </c>
      <c r="AA32" s="95">
        <f>'[1]Hold Harmless Base-21'!N24</f>
        <v>437938.23922148021</v>
      </c>
      <c r="AB32" s="95">
        <f>'[1]Hold Harmless Base-21'!O24</f>
        <v>401956.15506058367</v>
      </c>
      <c r="AC32" s="95">
        <f t="shared" si="19"/>
        <v>1911813.8298164518</v>
      </c>
      <c r="AD32" s="116">
        <f>'[1]Populations-merged FY21'!M25</f>
        <v>0.27729110512129379</v>
      </c>
      <c r="AE32" s="117">
        <f t="shared" si="20"/>
        <v>0</v>
      </c>
      <c r="AF32" s="117">
        <f t="shared" si="21"/>
        <v>0.9</v>
      </c>
      <c r="AG32" s="117">
        <f t="shared" si="22"/>
        <v>0</v>
      </c>
      <c r="AH32" s="117">
        <f t="shared" si="23"/>
        <v>0.9</v>
      </c>
      <c r="AI32" s="95">
        <f t="shared" si="24"/>
        <v>1720632.4468348066</v>
      </c>
      <c r="AJ32" s="95">
        <f t="shared" si="25"/>
        <v>0</v>
      </c>
      <c r="AK32" s="95">
        <f t="shared" si="26"/>
        <v>2009834.6829325468</v>
      </c>
      <c r="AL32" s="95">
        <f t="shared" si="27"/>
        <v>2002838.8250507051</v>
      </c>
      <c r="AM32" s="95">
        <f t="shared" si="28"/>
        <v>2002838.8250507051</v>
      </c>
      <c r="AN32" s="95">
        <f t="shared" si="29"/>
        <v>0</v>
      </c>
      <c r="AO32" s="95">
        <f t="shared" si="30"/>
        <v>2002838.8250507051</v>
      </c>
      <c r="AP32" s="95">
        <f t="shared" si="31"/>
        <v>2002771.2229292227</v>
      </c>
      <c r="AQ32" s="95">
        <f t="shared" si="32"/>
        <v>2002771.2229292227</v>
      </c>
      <c r="AR32" s="95">
        <f t="shared" si="33"/>
        <v>0</v>
      </c>
      <c r="AS32" s="95">
        <f t="shared" si="34"/>
        <v>2002771.2229292227</v>
      </c>
      <c r="AT32" s="95">
        <f t="shared" si="35"/>
        <v>2002771.2229292223</v>
      </c>
      <c r="AU32" s="95">
        <v>2002771.2229292225</v>
      </c>
      <c r="AV32" s="95">
        <f t="shared" si="36"/>
        <v>0</v>
      </c>
      <c r="AW32" s="95">
        <f>'[1]Populations-merged FY21'!K25</f>
        <v>1646</v>
      </c>
      <c r="AX32" s="103">
        <f t="shared" si="37"/>
        <v>1217</v>
      </c>
      <c r="AY32" s="104">
        <v>0</v>
      </c>
      <c r="AZ32" s="118">
        <f t="shared" si="38"/>
        <v>0</v>
      </c>
      <c r="BA32" s="119">
        <f t="shared" si="39"/>
        <v>2002771.2229292225</v>
      </c>
      <c r="BB32" s="128">
        <f t="shared" si="3"/>
        <v>2002771.2229292225</v>
      </c>
      <c r="BC32" s="121">
        <f>'[1]Spec Schs Calculations-21'!C23</f>
        <v>0</v>
      </c>
      <c r="BD32" s="129">
        <f t="shared" si="4"/>
        <v>0</v>
      </c>
      <c r="BE32" s="123">
        <f>'[1]Spec Schs Calculations-21'!D23</f>
        <v>0</v>
      </c>
      <c r="BF32" s="130">
        <f t="shared" si="5"/>
        <v>0</v>
      </c>
      <c r="BG32" s="123">
        <f>'[1]Spec Schs Calculations-21'!E23</f>
        <v>0</v>
      </c>
      <c r="BH32" s="130">
        <f t="shared" si="6"/>
        <v>0</v>
      </c>
      <c r="BI32" s="131">
        <f>'[1]Spec Schs Calculations-21'!F23</f>
        <v>0</v>
      </c>
      <c r="BJ32" s="132">
        <f t="shared" si="7"/>
        <v>0</v>
      </c>
      <c r="BK32" s="127">
        <f t="shared" si="40"/>
        <v>0</v>
      </c>
      <c r="BL32" s="11"/>
    </row>
    <row r="33" spans="1:64" ht="14.5" x14ac:dyDescent="0.35">
      <c r="A33" s="101">
        <v>4700570</v>
      </c>
      <c r="B33" s="95" t="s">
        <v>377</v>
      </c>
      <c r="C33" s="95">
        <f>'[1]2020-2021 Final-merged'!F26</f>
        <v>506509.90722876537</v>
      </c>
      <c r="D33" s="95">
        <f>'[1]2020-2021 Final-merged'!G26</f>
        <v>82968.58606309013</v>
      </c>
      <c r="E33" s="95">
        <f>'[1]2020-2021 Final-merged'!H26</f>
        <v>200813.90044242382</v>
      </c>
      <c r="F33" s="95">
        <f>'[1]2020-2021 Final-merged'!I26</f>
        <v>177968.35338247329</v>
      </c>
      <c r="G33" s="95">
        <f>'[1]2020-2021 Final-merged'!J26</f>
        <v>968260.74711675267</v>
      </c>
      <c r="H33" s="95">
        <f>'[1]2020-2021 Final-merged'!K26</f>
        <v>441820.50133255293</v>
      </c>
      <c r="I33" s="95">
        <f>'[1]2020-2021 Final-merged'!L26</f>
        <v>70523.298153626602</v>
      </c>
      <c r="J33" s="95">
        <f>'[1]2020-2021 Final-merged'!M26</f>
        <v>176922.72568933974</v>
      </c>
      <c r="K33" s="95">
        <f>'[1]2020-2021 Final-merged'!N26</f>
        <v>151273.10037510228</v>
      </c>
      <c r="L33" s="95">
        <f>'[1]2020-2021 Final-merged'!O26</f>
        <v>840539.62555062154</v>
      </c>
      <c r="M33" s="95">
        <f t="shared" si="8"/>
        <v>840539.62555062154</v>
      </c>
      <c r="N33" s="95">
        <f>'[1]Hold Harmless Base-21'!Y25</f>
        <v>926001.07775256236</v>
      </c>
      <c r="O33" s="110">
        <f t="shared" si="9"/>
        <v>-85461.452201940818</v>
      </c>
      <c r="P33" s="111" t="str">
        <f t="shared" si="10"/>
        <v>0</v>
      </c>
      <c r="Q33" s="112">
        <f t="shared" si="11"/>
        <v>0</v>
      </c>
      <c r="R33" s="113">
        <f t="shared" si="12"/>
        <v>840539.62555062154</v>
      </c>
      <c r="S33" s="114">
        <f t="shared" si="13"/>
        <v>0.90770912231618694</v>
      </c>
      <c r="T33" s="115">
        <f t="shared" si="14"/>
        <v>1</v>
      </c>
      <c r="U33" s="101" t="b">
        <f t="shared" si="15"/>
        <v>0</v>
      </c>
      <c r="V33" s="95">
        <f t="shared" si="16"/>
        <v>833129.78168209817</v>
      </c>
      <c r="W33" s="95">
        <f t="shared" si="17"/>
        <v>833129.78168209933</v>
      </c>
      <c r="X33" s="95">
        <f t="shared" si="18"/>
        <v>833129.78168209933</v>
      </c>
      <c r="Y33" s="95">
        <f>'[1]Hold Harmless Base-21'!L25</f>
        <v>484403.31943935738</v>
      </c>
      <c r="Z33" s="95">
        <f>'[1]Hold Harmless Base-21'!M25</f>
        <v>79347.42820341108</v>
      </c>
      <c r="AA33" s="95">
        <f>'[1]Hold Harmless Base-21'!N25</f>
        <v>192049.39247109432</v>
      </c>
      <c r="AB33" s="95">
        <f>'[1]Hold Harmless Base-21'!O25</f>
        <v>170200.93763869969</v>
      </c>
      <c r="AC33" s="95">
        <f t="shared" si="19"/>
        <v>926001.07775256236</v>
      </c>
      <c r="AD33" s="116">
        <f>'[1]Populations-merged FY21'!M26</f>
        <v>0.11837535859882228</v>
      </c>
      <c r="AE33" s="117">
        <f t="shared" si="20"/>
        <v>0.85</v>
      </c>
      <c r="AF33" s="117">
        <f t="shared" si="21"/>
        <v>0</v>
      </c>
      <c r="AG33" s="117">
        <f t="shared" si="22"/>
        <v>0</v>
      </c>
      <c r="AH33" s="117">
        <f t="shared" si="23"/>
        <v>0.85</v>
      </c>
      <c r="AI33" s="95">
        <f t="shared" si="24"/>
        <v>787100.91608967795</v>
      </c>
      <c r="AJ33" s="95">
        <f t="shared" si="25"/>
        <v>0</v>
      </c>
      <c r="AK33" s="95">
        <f t="shared" si="26"/>
        <v>833129.78168209933</v>
      </c>
      <c r="AL33" s="95">
        <f t="shared" si="27"/>
        <v>830229.81304324907</v>
      </c>
      <c r="AM33" s="95">
        <f t="shared" si="28"/>
        <v>830229.81304324907</v>
      </c>
      <c r="AN33" s="95">
        <f t="shared" si="29"/>
        <v>0</v>
      </c>
      <c r="AO33" s="95">
        <f t="shared" si="30"/>
        <v>830229.81304324907</v>
      </c>
      <c r="AP33" s="95">
        <f t="shared" si="31"/>
        <v>830201.79017092532</v>
      </c>
      <c r="AQ33" s="95">
        <f t="shared" si="32"/>
        <v>830201.79017092532</v>
      </c>
      <c r="AR33" s="95">
        <f t="shared" si="33"/>
        <v>0</v>
      </c>
      <c r="AS33" s="95">
        <f t="shared" si="34"/>
        <v>830201.79017092532</v>
      </c>
      <c r="AT33" s="95">
        <f t="shared" si="35"/>
        <v>830201.7901709252</v>
      </c>
      <c r="AU33" s="95">
        <v>830201.79017092532</v>
      </c>
      <c r="AV33" s="95">
        <f t="shared" si="36"/>
        <v>0</v>
      </c>
      <c r="AW33" s="95">
        <f>'[1]Populations-merged FY21'!K26</f>
        <v>784</v>
      </c>
      <c r="AX33" s="103">
        <f t="shared" si="37"/>
        <v>1059</v>
      </c>
      <c r="AY33" s="104">
        <v>0</v>
      </c>
      <c r="AZ33" s="118">
        <f t="shared" si="38"/>
        <v>0</v>
      </c>
      <c r="BA33" s="119">
        <f t="shared" si="39"/>
        <v>830201.79017092532</v>
      </c>
      <c r="BB33" s="128">
        <f t="shared" si="3"/>
        <v>828083.79017092532</v>
      </c>
      <c r="BC33" s="121">
        <f>'[1]Spec Schs Calculations-21'!C24</f>
        <v>1</v>
      </c>
      <c r="BD33" s="129">
        <f t="shared" si="4"/>
        <v>1059</v>
      </c>
      <c r="BE33" s="123">
        <f>'[1]Spec Schs Calculations-21'!D24</f>
        <v>0</v>
      </c>
      <c r="BF33" s="130">
        <f t="shared" si="5"/>
        <v>0</v>
      </c>
      <c r="BG33" s="123">
        <f>'[1]Spec Schs Calculations-21'!E24</f>
        <v>1</v>
      </c>
      <c r="BH33" s="130">
        <f t="shared" si="6"/>
        <v>1059</v>
      </c>
      <c r="BI33" s="131">
        <f>'[1]Spec Schs Calculations-21'!F24</f>
        <v>0</v>
      </c>
      <c r="BJ33" s="132">
        <f t="shared" si="7"/>
        <v>0</v>
      </c>
      <c r="BK33" s="127">
        <f t="shared" si="40"/>
        <v>2118</v>
      </c>
      <c r="BL33" s="11"/>
    </row>
    <row r="34" spans="1:64" ht="14.5" x14ac:dyDescent="0.35">
      <c r="A34" s="101">
        <v>4700600</v>
      </c>
      <c r="B34" s="95" t="s">
        <v>378</v>
      </c>
      <c r="C34" s="95">
        <f>'[1]2020-2021 Final-merged'!F27</f>
        <v>315844.42528450518</v>
      </c>
      <c r="D34" s="95">
        <f>'[1]2020-2021 Final-merged'!G27</f>
        <v>77310.609467477916</v>
      </c>
      <c r="E34" s="95">
        <f>'[1]2020-2021 Final-merged'!H27</f>
        <v>130228.15274453559</v>
      </c>
      <c r="F34" s="95">
        <f>'[1]2020-2021 Final-merged'!I27</f>
        <v>127750.2367458581</v>
      </c>
      <c r="G34" s="95">
        <f>'[1]2020-2021 Final-merged'!J27</f>
        <v>651133.42424237682</v>
      </c>
      <c r="H34" s="95">
        <f>'[1]2020-2021 Final-merged'!K27</f>
        <v>328547.64321030385</v>
      </c>
      <c r="I34" s="95">
        <f>'[1]2020-2021 Final-merged'!L27</f>
        <v>81216.060379915871</v>
      </c>
      <c r="J34" s="95">
        <f>'[1]2020-2021 Final-merged'!M27</f>
        <v>146326.48068293836</v>
      </c>
      <c r="K34" s="95">
        <f>'[1]2020-2021 Final-merged'!N27</f>
        <v>118675.77113589406</v>
      </c>
      <c r="L34" s="95">
        <f>'[1]2020-2021 Final-merged'!O27</f>
        <v>674765.95540905208</v>
      </c>
      <c r="M34" s="95">
        <f t="shared" si="8"/>
        <v>674765.95540905208</v>
      </c>
      <c r="N34" s="95">
        <f>'[1]Hold Harmless Base-21'!Y26</f>
        <v>644585.92258744221</v>
      </c>
      <c r="O34" s="110">
        <f t="shared" si="9"/>
        <v>30180.032821609871</v>
      </c>
      <c r="P34" s="111">
        <f t="shared" si="10"/>
        <v>30180.032821609871</v>
      </c>
      <c r="Q34" s="112">
        <f t="shared" si="11"/>
        <v>14308.376762321337</v>
      </c>
      <c r="R34" s="113">
        <f t="shared" si="12"/>
        <v>660457.57864673075</v>
      </c>
      <c r="S34" s="114">
        <f t="shared" si="13"/>
        <v>1.0246230261988625</v>
      </c>
      <c r="T34" s="115">
        <f t="shared" si="14"/>
        <v>0.97879505234722841</v>
      </c>
      <c r="U34" s="101" t="b">
        <f t="shared" si="15"/>
        <v>0</v>
      </c>
      <c r="V34" s="95">
        <f t="shared" si="16"/>
        <v>654635.26237419411</v>
      </c>
      <c r="W34" s="95">
        <f t="shared" si="17"/>
        <v>654635.26237419504</v>
      </c>
      <c r="X34" s="95">
        <f t="shared" si="18"/>
        <v>654635.26237419504</v>
      </c>
      <c r="Y34" s="95">
        <f>'[1]Hold Harmless Base-21'!L26</f>
        <v>312668.43735290982</v>
      </c>
      <c r="Z34" s="95">
        <f>'[1]Hold Harmless Base-21'!M26</f>
        <v>76533.209130486634</v>
      </c>
      <c r="AA34" s="95">
        <f>'[1]Hold Harmless Base-21'!N26</f>
        <v>128918.63765305332</v>
      </c>
      <c r="AB34" s="95">
        <f>'[1]Hold Harmless Base-21'!O26</f>
        <v>126465.63845099245</v>
      </c>
      <c r="AC34" s="95">
        <f t="shared" si="19"/>
        <v>644585.92258744221</v>
      </c>
      <c r="AD34" s="116">
        <f>'[1]Populations-merged FY21'!M27</f>
        <v>0.20434630213810023</v>
      </c>
      <c r="AE34" s="117">
        <f t="shared" si="20"/>
        <v>0</v>
      </c>
      <c r="AF34" s="117">
        <f t="shared" si="21"/>
        <v>0.9</v>
      </c>
      <c r="AG34" s="117">
        <f t="shared" si="22"/>
        <v>0</v>
      </c>
      <c r="AH34" s="117">
        <f t="shared" si="23"/>
        <v>0.9</v>
      </c>
      <c r="AI34" s="95">
        <f t="shared" si="24"/>
        <v>580127.33032869804</v>
      </c>
      <c r="AJ34" s="95">
        <f t="shared" si="25"/>
        <v>0</v>
      </c>
      <c r="AK34" s="95">
        <f t="shared" si="26"/>
        <v>654635.26237419504</v>
      </c>
      <c r="AL34" s="95">
        <f t="shared" si="27"/>
        <v>652356.59970661195</v>
      </c>
      <c r="AM34" s="95">
        <f t="shared" si="28"/>
        <v>652356.59970661195</v>
      </c>
      <c r="AN34" s="95">
        <f t="shared" si="29"/>
        <v>0</v>
      </c>
      <c r="AO34" s="95">
        <f t="shared" si="30"/>
        <v>652356.59970661195</v>
      </c>
      <c r="AP34" s="95">
        <f t="shared" si="31"/>
        <v>652334.58061573375</v>
      </c>
      <c r="AQ34" s="95">
        <f t="shared" si="32"/>
        <v>652334.58061573375</v>
      </c>
      <c r="AR34" s="95">
        <f t="shared" si="33"/>
        <v>0</v>
      </c>
      <c r="AS34" s="95">
        <f t="shared" si="34"/>
        <v>652334.58061573375</v>
      </c>
      <c r="AT34" s="95">
        <f t="shared" si="35"/>
        <v>652334.58061573363</v>
      </c>
      <c r="AU34" s="95">
        <v>652334.58061573375</v>
      </c>
      <c r="AV34" s="95">
        <f t="shared" si="36"/>
        <v>0</v>
      </c>
      <c r="AW34" s="95">
        <f>'[1]Populations-merged FY21'!K27</f>
        <v>583</v>
      </c>
      <c r="AX34" s="103">
        <f t="shared" si="37"/>
        <v>1119</v>
      </c>
      <c r="AY34" s="104">
        <v>0</v>
      </c>
      <c r="AZ34" s="118">
        <f t="shared" si="38"/>
        <v>0</v>
      </c>
      <c r="BA34" s="119">
        <f t="shared" si="39"/>
        <v>652334.58061573375</v>
      </c>
      <c r="BB34" s="128">
        <f t="shared" si="3"/>
        <v>648977.58061573375</v>
      </c>
      <c r="BC34" s="121">
        <f>'[1]Spec Schs Calculations-21'!C25</f>
        <v>0</v>
      </c>
      <c r="BD34" s="129">
        <f t="shared" si="4"/>
        <v>0</v>
      </c>
      <c r="BE34" s="123">
        <f>'[1]Spec Schs Calculations-21'!D25</f>
        <v>2</v>
      </c>
      <c r="BF34" s="130">
        <f t="shared" si="5"/>
        <v>2238</v>
      </c>
      <c r="BG34" s="123">
        <f>'[1]Spec Schs Calculations-21'!E25</f>
        <v>1</v>
      </c>
      <c r="BH34" s="130">
        <f t="shared" si="6"/>
        <v>1119</v>
      </c>
      <c r="BI34" s="131">
        <f>'[1]Spec Schs Calculations-21'!F25</f>
        <v>0</v>
      </c>
      <c r="BJ34" s="132">
        <f t="shared" si="7"/>
        <v>0</v>
      </c>
      <c r="BK34" s="127">
        <f t="shared" si="40"/>
        <v>3357</v>
      </c>
      <c r="BL34" s="11"/>
    </row>
    <row r="35" spans="1:64" ht="14.5" x14ac:dyDescent="0.35">
      <c r="A35" s="101">
        <v>4700630</v>
      </c>
      <c r="B35" s="95" t="s">
        <v>379</v>
      </c>
      <c r="C35" s="95">
        <f>'[1]2020-2021 Final-merged'!F28</f>
        <v>661139.5886862342</v>
      </c>
      <c r="D35" s="95">
        <f>'[1]2020-2021 Final-merged'!G28</f>
        <v>161829.32725494955</v>
      </c>
      <c r="E35" s="95">
        <f>'[1]2020-2021 Final-merged'!H28</f>
        <v>336920.00782213354</v>
      </c>
      <c r="F35" s="95">
        <f>'[1]2020-2021 Final-merged'!I28</f>
        <v>325951.48741379974</v>
      </c>
      <c r="G35" s="95">
        <f>'[1]2020-2021 Final-merged'!J28</f>
        <v>1485840.4111771169</v>
      </c>
      <c r="H35" s="95">
        <f>'[1]2020-2021 Final-merged'!K28</f>
        <v>721903.14057015337</v>
      </c>
      <c r="I35" s="95">
        <f>'[1]2020-2021 Final-merged'!L28</f>
        <v>178452.44141796252</v>
      </c>
      <c r="J35" s="95">
        <f>'[1]2020-2021 Final-merged'!M28</f>
        <v>412754.94055167126</v>
      </c>
      <c r="K35" s="95">
        <f>'[1]2020-2021 Final-merged'!N28</f>
        <v>365763.31962509576</v>
      </c>
      <c r="L35" s="95">
        <f>'[1]2020-2021 Final-merged'!O28</f>
        <v>1678873.8421648829</v>
      </c>
      <c r="M35" s="95">
        <f t="shared" si="8"/>
        <v>1678873.8421648829</v>
      </c>
      <c r="N35" s="95">
        <f>'[1]Hold Harmless Base-21'!Y27</f>
        <v>1436420.6496807728</v>
      </c>
      <c r="O35" s="110">
        <f t="shared" si="9"/>
        <v>242453.19248411013</v>
      </c>
      <c r="P35" s="111">
        <f t="shared" si="10"/>
        <v>242453.19248411013</v>
      </c>
      <c r="Q35" s="112">
        <f t="shared" si="11"/>
        <v>114947.24494819861</v>
      </c>
      <c r="R35" s="113">
        <f t="shared" si="12"/>
        <v>1563926.5972166844</v>
      </c>
      <c r="S35" s="114">
        <f t="shared" si="13"/>
        <v>1.0887664400844197</v>
      </c>
      <c r="T35" s="115">
        <f t="shared" si="14"/>
        <v>0.93153312532407095</v>
      </c>
      <c r="U35" s="101" t="b">
        <f t="shared" si="15"/>
        <v>0</v>
      </c>
      <c r="V35" s="95">
        <f t="shared" si="16"/>
        <v>1550139.6780103289</v>
      </c>
      <c r="W35" s="95">
        <f t="shared" si="17"/>
        <v>1550139.678010331</v>
      </c>
      <c r="X35" s="95">
        <f t="shared" si="18"/>
        <v>1550139.678010331</v>
      </c>
      <c r="Y35" s="95">
        <f>'[1]Hold Harmless Base-21'!L27</f>
        <v>639149.77030272398</v>
      </c>
      <c r="Z35" s="95">
        <f>'[1]Hold Harmless Base-21'!M27</f>
        <v>156446.80656437442</v>
      </c>
      <c r="AA35" s="95">
        <f>'[1]Hold Harmless Base-21'!N27</f>
        <v>325713.88749813091</v>
      </c>
      <c r="AB35" s="95">
        <f>'[1]Hold Harmless Base-21'!O27</f>
        <v>315110.18531554332</v>
      </c>
      <c r="AC35" s="95">
        <f t="shared" si="19"/>
        <v>1436420.6496807728</v>
      </c>
      <c r="AD35" s="116">
        <f>'[1]Populations-merged FY21'!M28</f>
        <v>0.28625698324022347</v>
      </c>
      <c r="AE35" s="117">
        <f t="shared" si="20"/>
        <v>0</v>
      </c>
      <c r="AF35" s="117">
        <f t="shared" si="21"/>
        <v>0.9</v>
      </c>
      <c r="AG35" s="117">
        <f t="shared" si="22"/>
        <v>0</v>
      </c>
      <c r="AH35" s="117">
        <f t="shared" si="23"/>
        <v>0.9</v>
      </c>
      <c r="AI35" s="95">
        <f t="shared" si="24"/>
        <v>1292778.5847126956</v>
      </c>
      <c r="AJ35" s="95">
        <f t="shared" si="25"/>
        <v>0</v>
      </c>
      <c r="AK35" s="95">
        <f t="shared" si="26"/>
        <v>1550139.678010331</v>
      </c>
      <c r="AL35" s="95">
        <f t="shared" si="27"/>
        <v>1544743.9322923094</v>
      </c>
      <c r="AM35" s="95">
        <f t="shared" si="28"/>
        <v>1544743.9322923094</v>
      </c>
      <c r="AN35" s="95">
        <f t="shared" si="29"/>
        <v>0</v>
      </c>
      <c r="AO35" s="95">
        <f t="shared" si="30"/>
        <v>1544743.9322923094</v>
      </c>
      <c r="AP35" s="95">
        <f t="shared" si="31"/>
        <v>1544691.7923169585</v>
      </c>
      <c r="AQ35" s="95">
        <f t="shared" si="32"/>
        <v>1544691.7923169585</v>
      </c>
      <c r="AR35" s="95">
        <f t="shared" si="33"/>
        <v>0</v>
      </c>
      <c r="AS35" s="95">
        <f t="shared" si="34"/>
        <v>1544691.7923169585</v>
      </c>
      <c r="AT35" s="95">
        <f t="shared" si="35"/>
        <v>1544691.7923169583</v>
      </c>
      <c r="AU35" s="95">
        <v>1544691.7923169588</v>
      </c>
      <c r="AV35" s="95">
        <f t="shared" si="36"/>
        <v>0</v>
      </c>
      <c r="AW35" s="95">
        <f>'[1]Populations-merged FY21'!K28</f>
        <v>1281</v>
      </c>
      <c r="AX35" s="103">
        <f t="shared" si="37"/>
        <v>1206</v>
      </c>
      <c r="AY35" s="104">
        <v>0</v>
      </c>
      <c r="AZ35" s="118">
        <f t="shared" si="38"/>
        <v>0</v>
      </c>
      <c r="BA35" s="119">
        <f t="shared" si="39"/>
        <v>1544691.7923169588</v>
      </c>
      <c r="BB35" s="128">
        <f t="shared" si="3"/>
        <v>1544691.7923169588</v>
      </c>
      <c r="BC35" s="121">
        <f>'[1]Spec Schs Calculations-21'!C26</f>
        <v>0</v>
      </c>
      <c r="BD35" s="129">
        <f t="shared" si="4"/>
        <v>0</v>
      </c>
      <c r="BE35" s="123">
        <f>'[1]Spec Schs Calculations-21'!D26</f>
        <v>0</v>
      </c>
      <c r="BF35" s="130">
        <f t="shared" si="5"/>
        <v>0</v>
      </c>
      <c r="BG35" s="123">
        <f>'[1]Spec Schs Calculations-21'!E26</f>
        <v>0</v>
      </c>
      <c r="BH35" s="130">
        <f t="shared" si="6"/>
        <v>0</v>
      </c>
      <c r="BI35" s="131">
        <f>'[1]Spec Schs Calculations-21'!F26</f>
        <v>0</v>
      </c>
      <c r="BJ35" s="132">
        <f t="shared" si="7"/>
        <v>0</v>
      </c>
      <c r="BK35" s="127">
        <f t="shared" si="40"/>
        <v>0</v>
      </c>
      <c r="BL35" s="11"/>
    </row>
    <row r="36" spans="1:64" ht="14.5" x14ac:dyDescent="0.35">
      <c r="A36" s="101">
        <v>4700660</v>
      </c>
      <c r="B36" s="95" t="s">
        <v>380</v>
      </c>
      <c r="C36" s="95">
        <f>'[1]2020-2021 Final-merged'!F29</f>
        <v>199163.98271770444</v>
      </c>
      <c r="D36" s="95">
        <f>'[1]2020-2021 Final-merged'!G29</f>
        <v>48750.231618007092</v>
      </c>
      <c r="E36" s="95">
        <f>'[1]2020-2021 Final-merged'!H29</f>
        <v>114802.98906097448</v>
      </c>
      <c r="F36" s="95">
        <f>'[1]2020-2021 Final-merged'!I29</f>
        <v>108629.63609304967</v>
      </c>
      <c r="G36" s="95">
        <f>'[1]2020-2021 Final-merged'!J29</f>
        <v>471346.83948973566</v>
      </c>
      <c r="H36" s="95">
        <f>'[1]2020-2021 Final-merged'!K29</f>
        <v>194987.10900645819</v>
      </c>
      <c r="I36" s="95">
        <f>'[1]2020-2021 Final-merged'!L29</f>
        <v>48200.269110550398</v>
      </c>
      <c r="J36" s="95">
        <f>'[1]2020-2021 Final-merged'!M29</f>
        <v>112792.7166158856</v>
      </c>
      <c r="K36" s="95">
        <f>'[1]2020-2021 Final-merged'!N29</f>
        <v>100410.53741633739</v>
      </c>
      <c r="L36" s="95">
        <f>'[1]2020-2021 Final-merged'!O29</f>
        <v>456390.63214923162</v>
      </c>
      <c r="M36" s="95">
        <f t="shared" si="8"/>
        <v>456390.63214923162</v>
      </c>
      <c r="N36" s="95">
        <f>'[1]Hold Harmless Base-21'!Y28</f>
        <v>423135.12502529728</v>
      </c>
      <c r="O36" s="110">
        <f t="shared" si="9"/>
        <v>33255.507123934338</v>
      </c>
      <c r="P36" s="111">
        <f t="shared" si="10"/>
        <v>33255.507123934338</v>
      </c>
      <c r="Q36" s="112">
        <f t="shared" si="11"/>
        <v>15766.461493395147</v>
      </c>
      <c r="R36" s="113">
        <f t="shared" si="12"/>
        <v>440624.17065583647</v>
      </c>
      <c r="S36" s="114">
        <f t="shared" si="13"/>
        <v>1.0413320582390639</v>
      </c>
      <c r="T36" s="115">
        <f t="shared" si="14"/>
        <v>0.96545402034404637</v>
      </c>
      <c r="U36" s="101" t="b">
        <f t="shared" si="15"/>
        <v>0</v>
      </c>
      <c r="V36" s="95">
        <f t="shared" si="16"/>
        <v>436739.81326207466</v>
      </c>
      <c r="W36" s="95">
        <f t="shared" si="17"/>
        <v>436739.81326207524</v>
      </c>
      <c r="X36" s="95">
        <f t="shared" si="18"/>
        <v>436739.81326207524</v>
      </c>
      <c r="Y36" s="95">
        <f>'[1]Hold Harmless Base-21'!L28</f>
        <v>178792.49348319267</v>
      </c>
      <c r="Z36" s="95">
        <f>'[1]Hold Harmless Base-21'!M28</f>
        <v>43763.813867997385</v>
      </c>
      <c r="AA36" s="95">
        <f>'[1]Hold Harmless Base-21'!N28</f>
        <v>103060.36459729167</v>
      </c>
      <c r="AB36" s="95">
        <f>'[1]Hold Harmless Base-21'!O28</f>
        <v>97518.453076815596</v>
      </c>
      <c r="AC36" s="95">
        <f t="shared" si="19"/>
        <v>423135.12502529728</v>
      </c>
      <c r="AD36" s="116">
        <f>'[1]Populations-merged FY21'!M29</f>
        <v>0.2914911541701769</v>
      </c>
      <c r="AE36" s="117">
        <f t="shared" si="20"/>
        <v>0</v>
      </c>
      <c r="AF36" s="117">
        <f t="shared" si="21"/>
        <v>0.9</v>
      </c>
      <c r="AG36" s="117">
        <f t="shared" si="22"/>
        <v>0</v>
      </c>
      <c r="AH36" s="117">
        <f t="shared" si="23"/>
        <v>0.9</v>
      </c>
      <c r="AI36" s="95">
        <f t="shared" si="24"/>
        <v>380821.61252276757</v>
      </c>
      <c r="AJ36" s="95">
        <f t="shared" si="25"/>
        <v>0</v>
      </c>
      <c r="AK36" s="95">
        <f t="shared" si="26"/>
        <v>436739.81326207524</v>
      </c>
      <c r="AL36" s="95">
        <f t="shared" si="27"/>
        <v>435219.6038185475</v>
      </c>
      <c r="AM36" s="95">
        <f t="shared" si="28"/>
        <v>435219.6038185475</v>
      </c>
      <c r="AN36" s="95">
        <f t="shared" si="29"/>
        <v>0</v>
      </c>
      <c r="AO36" s="95">
        <f t="shared" si="30"/>
        <v>435219.6038185475</v>
      </c>
      <c r="AP36" s="95">
        <f t="shared" si="31"/>
        <v>435204.91378549999</v>
      </c>
      <c r="AQ36" s="95">
        <f t="shared" si="32"/>
        <v>435204.91378549999</v>
      </c>
      <c r="AR36" s="95">
        <f t="shared" si="33"/>
        <v>0</v>
      </c>
      <c r="AS36" s="95">
        <f t="shared" si="34"/>
        <v>435204.91378549999</v>
      </c>
      <c r="AT36" s="95">
        <f t="shared" si="35"/>
        <v>435204.91378549987</v>
      </c>
      <c r="AU36" s="95">
        <v>435204.91378550004</v>
      </c>
      <c r="AV36" s="95">
        <f t="shared" si="36"/>
        <v>0</v>
      </c>
      <c r="AW36" s="95">
        <f>'[1]Populations-merged FY21'!K29</f>
        <v>346</v>
      </c>
      <c r="AX36" s="103">
        <f t="shared" si="37"/>
        <v>1258</v>
      </c>
      <c r="AY36" s="104">
        <v>0</v>
      </c>
      <c r="AZ36" s="118">
        <f t="shared" si="38"/>
        <v>0</v>
      </c>
      <c r="BA36" s="119">
        <f t="shared" si="39"/>
        <v>435204.91378550004</v>
      </c>
      <c r="BB36" s="128">
        <f t="shared" si="3"/>
        <v>435204.91378550004</v>
      </c>
      <c r="BC36" s="121">
        <f>'[1]Spec Schs Calculations-21'!C27</f>
        <v>0</v>
      </c>
      <c r="BD36" s="129">
        <f t="shared" si="4"/>
        <v>0</v>
      </c>
      <c r="BE36" s="123">
        <f>'[1]Spec Schs Calculations-21'!D27</f>
        <v>0</v>
      </c>
      <c r="BF36" s="130">
        <f t="shared" si="5"/>
        <v>0</v>
      </c>
      <c r="BG36" s="123">
        <f>'[1]Spec Schs Calculations-21'!E27</f>
        <v>0</v>
      </c>
      <c r="BH36" s="130">
        <f t="shared" si="6"/>
        <v>0</v>
      </c>
      <c r="BI36" s="131">
        <f>'[1]Spec Schs Calculations-21'!F27</f>
        <v>0</v>
      </c>
      <c r="BJ36" s="132">
        <f t="shared" si="7"/>
        <v>0</v>
      </c>
      <c r="BK36" s="127">
        <f t="shared" si="40"/>
        <v>0</v>
      </c>
      <c r="BL36" s="11"/>
    </row>
    <row r="37" spans="1:64" ht="14.5" x14ac:dyDescent="0.35">
      <c r="A37" s="101">
        <v>4700690</v>
      </c>
      <c r="B37" s="95" t="s">
        <v>381</v>
      </c>
      <c r="C37" s="95">
        <f>'[1]2020-2021 Final-merged'!F30</f>
        <v>768754.42169935617</v>
      </c>
      <c r="D37" s="95">
        <f>'[1]2020-2021 Final-merged'!G30</f>
        <v>188158.68523468499</v>
      </c>
      <c r="E37" s="95">
        <f>'[1]2020-2021 Final-merged'!H30</f>
        <v>339616.43172600347</v>
      </c>
      <c r="F37" s="95">
        <f>'[1]2020-2021 Final-merged'!I30</f>
        <v>310901.65605479293</v>
      </c>
      <c r="G37" s="95">
        <f>'[1]2020-2021 Final-merged'!J30</f>
        <v>1607431.1947148375</v>
      </c>
      <c r="H37" s="95">
        <f>'[1]2020-2021 Final-merged'!K30</f>
        <v>819960.24163120484</v>
      </c>
      <c r="I37" s="95">
        <f>'[1]2020-2021 Final-merged'!L30</f>
        <v>202691.88310939551</v>
      </c>
      <c r="J37" s="95">
        <f>'[1]2020-2021 Final-merged'!M30</f>
        <v>391339.00914065872</v>
      </c>
      <c r="K37" s="95">
        <f>'[1]2020-2021 Final-merged'!N30</f>
        <v>334238.33969612245</v>
      </c>
      <c r="L37" s="95">
        <f>'[1]2020-2021 Final-merged'!O30</f>
        <v>1748229.4735773816</v>
      </c>
      <c r="M37" s="95">
        <f t="shared" si="8"/>
        <v>1748229.4735773816</v>
      </c>
      <c r="N37" s="95">
        <f>'[1]Hold Harmless Base-21'!Y29</f>
        <v>1583132.0378834757</v>
      </c>
      <c r="O37" s="110">
        <f t="shared" si="9"/>
        <v>165097.43569390592</v>
      </c>
      <c r="P37" s="111">
        <f t="shared" si="10"/>
        <v>165097.43569390592</v>
      </c>
      <c r="Q37" s="112">
        <f t="shared" si="11"/>
        <v>78272.82118494116</v>
      </c>
      <c r="R37" s="113">
        <f t="shared" si="12"/>
        <v>1669956.6523924405</v>
      </c>
      <c r="S37" s="114">
        <f t="shared" si="13"/>
        <v>1.0548435711180746</v>
      </c>
      <c r="T37" s="115">
        <f t="shared" si="14"/>
        <v>0.95522737582911676</v>
      </c>
      <c r="U37" s="101" t="b">
        <f t="shared" si="15"/>
        <v>0</v>
      </c>
      <c r="V37" s="95">
        <f t="shared" si="16"/>
        <v>1655235.0168082481</v>
      </c>
      <c r="W37" s="95">
        <f t="shared" si="17"/>
        <v>1655235.0168082505</v>
      </c>
      <c r="X37" s="95">
        <f t="shared" si="18"/>
        <v>1655235.0168082505</v>
      </c>
      <c r="Y37" s="95">
        <f>'[1]Hold Harmless Base-21'!L29</f>
        <v>757133.34309947898</v>
      </c>
      <c r="Z37" s="95">
        <f>'[1]Hold Harmless Base-21'!M29</f>
        <v>185314.33493419725</v>
      </c>
      <c r="AA37" s="95">
        <f>'[1]Hold Harmless Base-21'!N29</f>
        <v>334482.53052752529</v>
      </c>
      <c r="AB37" s="95">
        <f>'[1]Hold Harmless Base-21'!O29</f>
        <v>306201.82932227402</v>
      </c>
      <c r="AC37" s="95">
        <f t="shared" si="19"/>
        <v>1583132.0378834757</v>
      </c>
      <c r="AD37" s="116">
        <f>'[1]Populations-merged FY21'!M30</f>
        <v>0.22509282178217821</v>
      </c>
      <c r="AE37" s="117">
        <f t="shared" si="20"/>
        <v>0</v>
      </c>
      <c r="AF37" s="117">
        <f t="shared" si="21"/>
        <v>0.9</v>
      </c>
      <c r="AG37" s="117">
        <f t="shared" si="22"/>
        <v>0</v>
      </c>
      <c r="AH37" s="117">
        <f t="shared" si="23"/>
        <v>0.9</v>
      </c>
      <c r="AI37" s="95">
        <f t="shared" si="24"/>
        <v>1424818.8340951281</v>
      </c>
      <c r="AJ37" s="95">
        <f t="shared" si="25"/>
        <v>0</v>
      </c>
      <c r="AK37" s="95">
        <f t="shared" si="26"/>
        <v>1655235.0168082505</v>
      </c>
      <c r="AL37" s="95">
        <f t="shared" si="27"/>
        <v>1649473.4539110758</v>
      </c>
      <c r="AM37" s="95">
        <f t="shared" si="28"/>
        <v>1649473.4539110758</v>
      </c>
      <c r="AN37" s="95">
        <f t="shared" si="29"/>
        <v>0</v>
      </c>
      <c r="AO37" s="95">
        <f t="shared" si="30"/>
        <v>1649473.4539110758</v>
      </c>
      <c r="AP37" s="95">
        <f t="shared" si="31"/>
        <v>1649417.7789843576</v>
      </c>
      <c r="AQ37" s="95">
        <f t="shared" si="32"/>
        <v>1649417.7789843576</v>
      </c>
      <c r="AR37" s="95">
        <f t="shared" si="33"/>
        <v>0</v>
      </c>
      <c r="AS37" s="95">
        <f t="shared" si="34"/>
        <v>1649417.7789843576</v>
      </c>
      <c r="AT37" s="95">
        <f t="shared" si="35"/>
        <v>1649417.7789843571</v>
      </c>
      <c r="AU37" s="95">
        <v>1649417.7789843578</v>
      </c>
      <c r="AV37" s="95">
        <f t="shared" si="36"/>
        <v>0</v>
      </c>
      <c r="AW37" s="95">
        <f>'[1]Populations-merged FY21'!K30</f>
        <v>1455</v>
      </c>
      <c r="AX37" s="103">
        <f t="shared" si="37"/>
        <v>1134</v>
      </c>
      <c r="AY37" s="104">
        <v>21</v>
      </c>
      <c r="AZ37" s="191">
        <f t="shared" si="38"/>
        <v>23814</v>
      </c>
      <c r="BA37" s="119">
        <f t="shared" si="39"/>
        <v>1625603.7789843578</v>
      </c>
      <c r="BB37" s="128">
        <f t="shared" si="3"/>
        <v>1622201.7789843578</v>
      </c>
      <c r="BC37" s="121">
        <f>'[1]Spec Schs Calculations-21'!C28</f>
        <v>2</v>
      </c>
      <c r="BD37" s="129">
        <f t="shared" si="4"/>
        <v>2268</v>
      </c>
      <c r="BE37" s="123">
        <f>'[1]Spec Schs Calculations-21'!D28</f>
        <v>0</v>
      </c>
      <c r="BF37" s="130">
        <f t="shared" si="5"/>
        <v>0</v>
      </c>
      <c r="BG37" s="123">
        <f>'[1]Spec Schs Calculations-21'!E28</f>
        <v>1</v>
      </c>
      <c r="BH37" s="130">
        <f t="shared" si="6"/>
        <v>1134</v>
      </c>
      <c r="BI37" s="131">
        <f>'[1]Spec Schs Calculations-21'!F28</f>
        <v>0</v>
      </c>
      <c r="BJ37" s="132">
        <f t="shared" si="7"/>
        <v>0</v>
      </c>
      <c r="BK37" s="127">
        <f t="shared" si="40"/>
        <v>3402</v>
      </c>
      <c r="BL37" s="11"/>
    </row>
    <row r="38" spans="1:64" ht="14.5" x14ac:dyDescent="0.35">
      <c r="A38" s="101">
        <v>4700720</v>
      </c>
      <c r="B38" s="95" t="s">
        <v>382</v>
      </c>
      <c r="C38" s="95">
        <f>'[1]2020-2021 Final-merged'!F31</f>
        <v>109996.02421397326</v>
      </c>
      <c r="D38" s="95">
        <f>'[1]2020-2021 Final-merged'!G31</f>
        <v>26924.203785840626</v>
      </c>
      <c r="E38" s="95">
        <f>'[1]2020-2021 Final-merged'!H31</f>
        <v>55525.334119538791</v>
      </c>
      <c r="F38" s="95">
        <f>'[1]2020-2021 Final-merged'!I31</f>
        <v>47639.304003148216</v>
      </c>
      <c r="G38" s="95">
        <f>'[1]2020-2021 Final-merged'!J31</f>
        <v>240084.86612250091</v>
      </c>
      <c r="H38" s="95">
        <f>'[1]2020-2021 Final-merged'!K31</f>
        <v>98996.421792575929</v>
      </c>
      <c r="I38" s="95">
        <f>'[1]2020-2021 Final-merged'!L31</f>
        <v>24231.783407256564</v>
      </c>
      <c r="J38" s="95">
        <f>'[1]2020-2021 Final-merged'!M31</f>
        <v>49972.800707584916</v>
      </c>
      <c r="K38" s="95">
        <f>'[1]2020-2021 Final-merged'!N31</f>
        <v>42875.373602833395</v>
      </c>
      <c r="L38" s="95">
        <f>'[1]2020-2021 Final-merged'!O31</f>
        <v>216076.37951025079</v>
      </c>
      <c r="M38" s="95">
        <f t="shared" si="8"/>
        <v>216076.37951025079</v>
      </c>
      <c r="N38" s="95">
        <f>'[1]Hold Harmless Base-21'!Y30</f>
        <v>191270.21852779601</v>
      </c>
      <c r="O38" s="110">
        <f t="shared" si="9"/>
        <v>24806.160982454778</v>
      </c>
      <c r="P38" s="111">
        <f t="shared" si="10"/>
        <v>24806.160982454778</v>
      </c>
      <c r="Q38" s="112">
        <f t="shared" si="11"/>
        <v>11760.619992090024</v>
      </c>
      <c r="R38" s="113">
        <f t="shared" si="12"/>
        <v>204315.75951816078</v>
      </c>
      <c r="S38" s="114">
        <f t="shared" si="13"/>
        <v>1.0682047685770222</v>
      </c>
      <c r="T38" s="115">
        <f t="shared" si="14"/>
        <v>0.94557193146818674</v>
      </c>
      <c r="U38" s="101" t="b">
        <f t="shared" si="15"/>
        <v>0</v>
      </c>
      <c r="V38" s="95">
        <f t="shared" si="16"/>
        <v>202514.59770271802</v>
      </c>
      <c r="W38" s="95">
        <f t="shared" si="17"/>
        <v>202514.59770271831</v>
      </c>
      <c r="X38" s="95">
        <f t="shared" si="18"/>
        <v>202514.59770271831</v>
      </c>
      <c r="Y38" s="95">
        <f>'[1]Hold Harmless Base-21'!L30</f>
        <v>87631.361061552641</v>
      </c>
      <c r="Z38" s="95">
        <f>'[1]Hold Harmless Base-21'!M30</f>
        <v>21449.908213610663</v>
      </c>
      <c r="AA38" s="95">
        <f>'[1]Hold Harmless Base-21'!N30</f>
        <v>44235.78613011846</v>
      </c>
      <c r="AB38" s="95">
        <f>'[1]Hold Harmless Base-21'!O30</f>
        <v>37953.163122514226</v>
      </c>
      <c r="AC38" s="95">
        <f t="shared" si="19"/>
        <v>191270.21852779601</v>
      </c>
      <c r="AD38" s="116">
        <f>'[1]Populations-merged FY21'!M31</f>
        <v>0.22913907284768212</v>
      </c>
      <c r="AE38" s="117">
        <f t="shared" si="20"/>
        <v>0</v>
      </c>
      <c r="AF38" s="117">
        <f t="shared" si="21"/>
        <v>0.9</v>
      </c>
      <c r="AG38" s="117">
        <f t="shared" si="22"/>
        <v>0</v>
      </c>
      <c r="AH38" s="117">
        <f t="shared" si="23"/>
        <v>0.9</v>
      </c>
      <c r="AI38" s="95">
        <f t="shared" si="24"/>
        <v>172143.1966750164</v>
      </c>
      <c r="AJ38" s="95">
        <f t="shared" si="25"/>
        <v>0</v>
      </c>
      <c r="AK38" s="95">
        <f t="shared" si="26"/>
        <v>202514.59770271831</v>
      </c>
      <c r="AL38" s="95">
        <f t="shared" si="27"/>
        <v>201809.68233999831</v>
      </c>
      <c r="AM38" s="95">
        <f t="shared" si="28"/>
        <v>201809.68233999831</v>
      </c>
      <c r="AN38" s="95">
        <f t="shared" si="29"/>
        <v>0</v>
      </c>
      <c r="AO38" s="95">
        <f t="shared" si="30"/>
        <v>201809.68233999831</v>
      </c>
      <c r="AP38" s="95">
        <f t="shared" si="31"/>
        <v>201802.8706272977</v>
      </c>
      <c r="AQ38" s="95">
        <f t="shared" si="32"/>
        <v>201802.8706272977</v>
      </c>
      <c r="AR38" s="95">
        <f t="shared" si="33"/>
        <v>0</v>
      </c>
      <c r="AS38" s="95">
        <f t="shared" si="34"/>
        <v>201802.8706272977</v>
      </c>
      <c r="AT38" s="95">
        <f t="shared" si="35"/>
        <v>201802.87062729764</v>
      </c>
      <c r="AU38" s="95">
        <v>201802.87062729773</v>
      </c>
      <c r="AV38" s="95">
        <f t="shared" si="36"/>
        <v>0</v>
      </c>
      <c r="AW38" s="95">
        <f>'[1]Populations-merged FY21'!K31</f>
        <v>173</v>
      </c>
      <c r="AX38" s="103">
        <f t="shared" si="37"/>
        <v>1166</v>
      </c>
      <c r="AY38" s="104">
        <v>0</v>
      </c>
      <c r="AZ38" s="118">
        <f t="shared" si="38"/>
        <v>0</v>
      </c>
      <c r="BA38" s="119">
        <f t="shared" si="39"/>
        <v>201802.87062729773</v>
      </c>
      <c r="BB38" s="128">
        <f t="shared" si="3"/>
        <v>201802.87062729773</v>
      </c>
      <c r="BC38" s="121">
        <f>'[1]Spec Schs Calculations-21'!C29</f>
        <v>0</v>
      </c>
      <c r="BD38" s="129">
        <f t="shared" si="4"/>
        <v>0</v>
      </c>
      <c r="BE38" s="123">
        <f>'[1]Spec Schs Calculations-21'!D29</f>
        <v>0</v>
      </c>
      <c r="BF38" s="130">
        <f t="shared" si="5"/>
        <v>0</v>
      </c>
      <c r="BG38" s="123">
        <f>'[1]Spec Schs Calculations-21'!E29</f>
        <v>0</v>
      </c>
      <c r="BH38" s="130">
        <f t="shared" si="6"/>
        <v>0</v>
      </c>
      <c r="BI38" s="131">
        <f>'[1]Spec Schs Calculations-21'!F29</f>
        <v>0</v>
      </c>
      <c r="BJ38" s="130">
        <f t="shared" si="7"/>
        <v>0</v>
      </c>
      <c r="BK38" s="127">
        <f t="shared" si="40"/>
        <v>0</v>
      </c>
      <c r="BL38" s="11"/>
    </row>
    <row r="39" spans="1:64" ht="14.5" x14ac:dyDescent="0.35">
      <c r="A39" s="101">
        <v>4700750</v>
      </c>
      <c r="B39" s="95" t="s">
        <v>383</v>
      </c>
      <c r="C39" s="95">
        <f>'[1]2020-2021 Final-merged'!F32</f>
        <v>804528.29857435019</v>
      </c>
      <c r="D39" s="95">
        <f>'[1]2020-2021 Final-merged'!G32</f>
        <v>196927.88004913833</v>
      </c>
      <c r="E39" s="95">
        <f>'[1]2020-2021 Final-merged'!H32</f>
        <v>463836.18799510109</v>
      </c>
      <c r="F39" s="95">
        <f>'[1]2020-2021 Final-merged'!I32</f>
        <v>456493.16870146588</v>
      </c>
      <c r="G39" s="95">
        <f>'[1]2020-2021 Final-merged'!J32</f>
        <v>1921785.5353200554</v>
      </c>
      <c r="H39" s="95">
        <f>'[1]2020-2021 Final-merged'!K32</f>
        <v>878569.08364470664</v>
      </c>
      <c r="I39" s="95">
        <f>'[1]2020-2021 Final-merged'!L32</f>
        <v>217179.82526979217</v>
      </c>
      <c r="J39" s="95">
        <f>'[1]2020-2021 Final-merged'!M32</f>
        <v>576046.62767874915</v>
      </c>
      <c r="K39" s="95">
        <f>'[1]2020-2021 Final-merged'!N32</f>
        <v>548293.91546350904</v>
      </c>
      <c r="L39" s="95">
        <f>'[1]2020-2021 Final-merged'!O32</f>
        <v>2220089.4520567572</v>
      </c>
      <c r="M39" s="95">
        <f t="shared" si="8"/>
        <v>2220089.4520567572</v>
      </c>
      <c r="N39" s="95">
        <f>'[1]Hold Harmless Base-21'!Y31</f>
        <v>1861944.0148452164</v>
      </c>
      <c r="O39" s="110">
        <f t="shared" si="9"/>
        <v>358145.43721154076</v>
      </c>
      <c r="P39" s="111">
        <f t="shared" si="10"/>
        <v>358145.43721154076</v>
      </c>
      <c r="Q39" s="112">
        <f t="shared" si="11"/>
        <v>169797.02711455413</v>
      </c>
      <c r="R39" s="113">
        <f t="shared" si="12"/>
        <v>2050292.4249422031</v>
      </c>
      <c r="S39" s="114">
        <f t="shared" si="13"/>
        <v>1.1011568600319297</v>
      </c>
      <c r="T39" s="115">
        <f t="shared" si="14"/>
        <v>0.92351793439798158</v>
      </c>
      <c r="U39" s="101" t="b">
        <f t="shared" si="15"/>
        <v>0</v>
      </c>
      <c r="V39" s="95">
        <f t="shared" si="16"/>
        <v>2032217.9091290007</v>
      </c>
      <c r="W39" s="95">
        <f t="shared" si="17"/>
        <v>2032217.9091290035</v>
      </c>
      <c r="X39" s="95">
        <f t="shared" si="18"/>
        <v>2032217.9091290035</v>
      </c>
      <c r="Y39" s="95">
        <f>'[1]Hold Harmless Base-21'!L31</f>
        <v>779476.49348637694</v>
      </c>
      <c r="Z39" s="95">
        <f>'[1]Hold Harmless Base-21'!M31</f>
        <v>190795.84109398792</v>
      </c>
      <c r="AA39" s="95">
        <f>'[1]Hold Harmless Base-21'!N31</f>
        <v>449393.02447308117</v>
      </c>
      <c r="AB39" s="95">
        <f>'[1]Hold Harmless Base-21'!O31</f>
        <v>442278.65579177043</v>
      </c>
      <c r="AC39" s="95">
        <f t="shared" si="19"/>
        <v>1861944.0148452164</v>
      </c>
      <c r="AD39" s="116">
        <f>'[1]Populations-merged FY21'!M32</f>
        <v>0.33577428386818869</v>
      </c>
      <c r="AE39" s="117">
        <f t="shared" si="20"/>
        <v>0</v>
      </c>
      <c r="AF39" s="117">
        <f t="shared" si="21"/>
        <v>0</v>
      </c>
      <c r="AG39" s="117">
        <f t="shared" si="22"/>
        <v>0.95</v>
      </c>
      <c r="AH39" s="117">
        <f t="shared" si="23"/>
        <v>0.95</v>
      </c>
      <c r="AI39" s="95">
        <f t="shared" si="24"/>
        <v>1768846.8141029554</v>
      </c>
      <c r="AJ39" s="95">
        <f t="shared" si="25"/>
        <v>0</v>
      </c>
      <c r="AK39" s="95">
        <f t="shared" si="26"/>
        <v>2032217.9091290035</v>
      </c>
      <c r="AL39" s="95">
        <f t="shared" si="27"/>
        <v>2025144.1394314601</v>
      </c>
      <c r="AM39" s="95">
        <f t="shared" si="28"/>
        <v>2025144.1394314601</v>
      </c>
      <c r="AN39" s="95">
        <f t="shared" si="29"/>
        <v>0</v>
      </c>
      <c r="AO39" s="95">
        <f t="shared" si="30"/>
        <v>2025144.1394314601</v>
      </c>
      <c r="AP39" s="95">
        <f t="shared" si="31"/>
        <v>2025075.7844353314</v>
      </c>
      <c r="AQ39" s="95">
        <f t="shared" si="32"/>
        <v>2025075.7844353314</v>
      </c>
      <c r="AR39" s="95">
        <f t="shared" si="33"/>
        <v>0</v>
      </c>
      <c r="AS39" s="95">
        <f t="shared" si="34"/>
        <v>2025075.7844353314</v>
      </c>
      <c r="AT39" s="95">
        <f t="shared" si="35"/>
        <v>2025075.7844353311</v>
      </c>
      <c r="AU39" s="95">
        <v>2025075.7844353309</v>
      </c>
      <c r="AV39" s="95">
        <f t="shared" si="36"/>
        <v>0</v>
      </c>
      <c r="AW39" s="95">
        <f>'[1]Populations-merged FY21'!K32</f>
        <v>1559</v>
      </c>
      <c r="AX39" s="103">
        <f t="shared" si="37"/>
        <v>1299</v>
      </c>
      <c r="AY39" s="104">
        <v>0</v>
      </c>
      <c r="AZ39" s="118">
        <f t="shared" si="38"/>
        <v>0</v>
      </c>
      <c r="BA39" s="119">
        <f t="shared" si="39"/>
        <v>2025075.7844353309</v>
      </c>
      <c r="BB39" s="128">
        <f t="shared" si="3"/>
        <v>2023776.7844353309</v>
      </c>
      <c r="BC39" s="121">
        <f>'[1]Spec Schs Calculations-21'!C30</f>
        <v>1</v>
      </c>
      <c r="BD39" s="129">
        <f t="shared" si="4"/>
        <v>1299</v>
      </c>
      <c r="BE39" s="123">
        <f>'[1]Spec Schs Calculations-21'!D30</f>
        <v>0</v>
      </c>
      <c r="BF39" s="130">
        <f t="shared" si="5"/>
        <v>0</v>
      </c>
      <c r="BG39" s="123">
        <f>'[1]Spec Schs Calculations-21'!E30</f>
        <v>0</v>
      </c>
      <c r="BH39" s="130">
        <f t="shared" si="6"/>
        <v>0</v>
      </c>
      <c r="BI39" s="131">
        <f>'[1]Spec Schs Calculations-21'!F30</f>
        <v>0</v>
      </c>
      <c r="BJ39" s="130">
        <f t="shared" si="7"/>
        <v>0</v>
      </c>
      <c r="BK39" s="127">
        <f t="shared" si="40"/>
        <v>1299</v>
      </c>
      <c r="BL39" s="11"/>
    </row>
    <row r="40" spans="1:64" ht="14.5" x14ac:dyDescent="0.35">
      <c r="A40" s="101">
        <v>4700780</v>
      </c>
      <c r="B40" s="95" t="s">
        <v>384</v>
      </c>
      <c r="C40" s="95">
        <f>'[1]2020-2021 Final-merged'!F33</f>
        <v>507449.3476161891</v>
      </c>
      <c r="D40" s="95">
        <f>'[1]2020-2021 Final-merged'!G33</f>
        <v>124210.57709897235</v>
      </c>
      <c r="E40" s="95">
        <f>'[1]2020-2021 Final-merged'!H33</f>
        <v>201322.0996372184</v>
      </c>
      <c r="F40" s="95">
        <f>'[1]2020-2021 Final-merged'!I33</f>
        <v>191549.83290731511</v>
      </c>
      <c r="G40" s="95">
        <f>'[1]2020-2021 Final-merged'!J33</f>
        <v>1024531.857259695</v>
      </c>
      <c r="H40" s="95">
        <f>'[1]2020-2021 Final-merged'!K33</f>
        <v>614829.29458394786</v>
      </c>
      <c r="I40" s="95">
        <f>'[1]2020-2021 Final-merged'!L33</f>
        <v>151984.08554800719</v>
      </c>
      <c r="J40" s="95">
        <f>'[1]2020-2021 Final-merged'!M33</f>
        <v>275023.76744724583</v>
      </c>
      <c r="K40" s="95">
        <f>'[1]2020-2021 Final-merged'!N33</f>
        <v>234894.77220886986</v>
      </c>
      <c r="L40" s="95">
        <f>'[1]2020-2021 Final-merged'!O33</f>
        <v>1276731.9197880707</v>
      </c>
      <c r="M40" s="95">
        <f t="shared" si="8"/>
        <v>1276731.9197880707</v>
      </c>
      <c r="N40" s="95">
        <f>'[1]Hold Harmless Base-21'!Y32</f>
        <v>969477.31813227118</v>
      </c>
      <c r="O40" s="110">
        <f t="shared" si="9"/>
        <v>307254.60165579955</v>
      </c>
      <c r="P40" s="111">
        <f t="shared" si="10"/>
        <v>307254.60165579955</v>
      </c>
      <c r="Q40" s="112">
        <f t="shared" si="11"/>
        <v>145669.64285407399</v>
      </c>
      <c r="R40" s="113">
        <f t="shared" si="12"/>
        <v>1131062.2769339967</v>
      </c>
      <c r="S40" s="114">
        <f t="shared" si="13"/>
        <v>1.1666722426400074</v>
      </c>
      <c r="T40" s="115">
        <f t="shared" si="14"/>
        <v>0.88590428374481756</v>
      </c>
      <c r="U40" s="101" t="b">
        <f t="shared" si="15"/>
        <v>0</v>
      </c>
      <c r="V40" s="95">
        <f t="shared" si="16"/>
        <v>1121091.3075437469</v>
      </c>
      <c r="W40" s="95">
        <f t="shared" si="17"/>
        <v>1121091.3075437485</v>
      </c>
      <c r="X40" s="95">
        <f t="shared" si="18"/>
        <v>1121091.3075437485</v>
      </c>
      <c r="Y40" s="95">
        <f>'[1]Hold Harmless Base-21'!L32</f>
        <v>480180.90323785128</v>
      </c>
      <c r="Z40" s="95">
        <f>'[1]Hold Harmless Base-21'!M32</f>
        <v>117535.9617334475</v>
      </c>
      <c r="AA40" s="95">
        <f>'[1]Hold Harmless Base-21'!N32</f>
        <v>190503.79727487138</v>
      </c>
      <c r="AB40" s="95">
        <f>'[1]Hold Harmless Base-21'!O32</f>
        <v>181256.65588610104</v>
      </c>
      <c r="AC40" s="95">
        <f t="shared" si="19"/>
        <v>969477.31813227118</v>
      </c>
      <c r="AD40" s="116">
        <f>'[1]Populations-merged FY21'!M33</f>
        <v>0.20542270758802486</v>
      </c>
      <c r="AE40" s="117">
        <f t="shared" si="20"/>
        <v>0</v>
      </c>
      <c r="AF40" s="117">
        <f t="shared" si="21"/>
        <v>0.9</v>
      </c>
      <c r="AG40" s="117">
        <f t="shared" si="22"/>
        <v>0</v>
      </c>
      <c r="AH40" s="117">
        <f t="shared" si="23"/>
        <v>0.9</v>
      </c>
      <c r="AI40" s="95">
        <f t="shared" si="24"/>
        <v>872529.58631904412</v>
      </c>
      <c r="AJ40" s="95">
        <f t="shared" si="25"/>
        <v>0</v>
      </c>
      <c r="AK40" s="95">
        <f t="shared" si="26"/>
        <v>1121091.3075437485</v>
      </c>
      <c r="AL40" s="95">
        <f t="shared" si="27"/>
        <v>1117188.9987982847</v>
      </c>
      <c r="AM40" s="95">
        <f t="shared" si="28"/>
        <v>1117188.9987982847</v>
      </c>
      <c r="AN40" s="95">
        <f t="shared" si="29"/>
        <v>0</v>
      </c>
      <c r="AO40" s="95">
        <f t="shared" si="30"/>
        <v>1117188.9987982847</v>
      </c>
      <c r="AP40" s="95">
        <f t="shared" si="31"/>
        <v>1117151.2901492058</v>
      </c>
      <c r="AQ40" s="95">
        <f t="shared" si="32"/>
        <v>1117151.2901492058</v>
      </c>
      <c r="AR40" s="95">
        <f t="shared" si="33"/>
        <v>0</v>
      </c>
      <c r="AS40" s="95">
        <f t="shared" si="34"/>
        <v>1117151.2901492058</v>
      </c>
      <c r="AT40" s="95">
        <f t="shared" si="35"/>
        <v>1117151.2901492056</v>
      </c>
      <c r="AU40" s="95">
        <v>1117151.2901492058</v>
      </c>
      <c r="AV40" s="95">
        <f t="shared" si="36"/>
        <v>0</v>
      </c>
      <c r="AW40" s="95">
        <f>'[1]Populations-merged FY21'!K33</f>
        <v>1091</v>
      </c>
      <c r="AX40" s="103">
        <f t="shared" si="37"/>
        <v>1024</v>
      </c>
      <c r="AY40" s="104">
        <v>0</v>
      </c>
      <c r="AZ40" s="118">
        <f t="shared" si="38"/>
        <v>0</v>
      </c>
      <c r="BA40" s="119">
        <f t="shared" si="39"/>
        <v>1117151.2901492058</v>
      </c>
      <c r="BB40" s="128">
        <f t="shared" si="3"/>
        <v>1115103.2901492058</v>
      </c>
      <c r="BC40" s="121">
        <f>'[1]Spec Schs Calculations-21'!C31</f>
        <v>1</v>
      </c>
      <c r="BD40" s="129">
        <f t="shared" si="4"/>
        <v>1024</v>
      </c>
      <c r="BE40" s="123">
        <f>'[1]Spec Schs Calculations-21'!D31</f>
        <v>0</v>
      </c>
      <c r="BF40" s="130">
        <f t="shared" si="5"/>
        <v>0</v>
      </c>
      <c r="BG40" s="123">
        <f>'[1]Spec Schs Calculations-21'!E31</f>
        <v>1</v>
      </c>
      <c r="BH40" s="130">
        <f t="shared" si="6"/>
        <v>1024</v>
      </c>
      <c r="BI40" s="131">
        <f>'[1]Spec Schs Calculations-21'!F31</f>
        <v>0</v>
      </c>
      <c r="BJ40" s="130">
        <f t="shared" si="7"/>
        <v>0</v>
      </c>
      <c r="BK40" s="127">
        <f t="shared" si="40"/>
        <v>2048</v>
      </c>
      <c r="BL40" s="11"/>
    </row>
    <row r="41" spans="1:64" ht="14.5" x14ac:dyDescent="0.35">
      <c r="A41" s="101">
        <v>4700149</v>
      </c>
      <c r="B41" s="133" t="s">
        <v>385</v>
      </c>
      <c r="C41" s="95">
        <f>'[1]2020-2021 Final-merged'!F34</f>
        <v>982075.4366626445</v>
      </c>
      <c r="D41" s="134">
        <f>'[1]2020-2021 Final-merged'!G34</f>
        <v>0</v>
      </c>
      <c r="E41" s="95">
        <f>'[1]2020-2021 Final-merged'!H34</f>
        <v>768717.34058613691</v>
      </c>
      <c r="F41" s="95">
        <f>'[1]2020-2021 Final-merged'!I34</f>
        <v>783689.25772693008</v>
      </c>
      <c r="G41" s="95">
        <f>'[1]2020-2021 Final-merged'!J34</f>
        <v>2534482.0349757113</v>
      </c>
      <c r="H41" s="95">
        <f>'[1]2020-2021 Final-merged'!K34</f>
        <v>834764.12116324785</v>
      </c>
      <c r="I41" s="95">
        <f>'[1]2020-2021 Final-merged'!L34</f>
        <v>0</v>
      </c>
      <c r="J41" s="95">
        <f>'[1]2020-2021 Final-merged'!M34</f>
        <v>653409.73949821631</v>
      </c>
      <c r="K41" s="95">
        <f>'[1]2020-2021 Final-merged'!N34</f>
        <v>666135.86906789057</v>
      </c>
      <c r="L41" s="95">
        <f>'[1]2020-2021 Final-merged'!O34</f>
        <v>2154309.7297293548</v>
      </c>
      <c r="M41" s="95">
        <f t="shared" si="8"/>
        <v>2154309.7297293548</v>
      </c>
      <c r="N41" s="95">
        <f>'[1]Hold Harmless Base-21'!Y33</f>
        <v>2509832.2396562072</v>
      </c>
      <c r="O41" s="110">
        <f t="shared" si="9"/>
        <v>-355522.5099268523</v>
      </c>
      <c r="P41" s="111" t="str">
        <f t="shared" si="10"/>
        <v>0</v>
      </c>
      <c r="Q41" s="112">
        <f t="shared" si="11"/>
        <v>0</v>
      </c>
      <c r="R41" s="113">
        <f t="shared" si="12"/>
        <v>2154309.7297293548</v>
      </c>
      <c r="S41" s="114">
        <f t="shared" si="13"/>
        <v>0.85834809820773073</v>
      </c>
      <c r="T41" s="115">
        <f t="shared" si="14"/>
        <v>1</v>
      </c>
      <c r="U41" s="101" t="b">
        <f t="shared" si="15"/>
        <v>0</v>
      </c>
      <c r="V41" s="95">
        <f t="shared" si="16"/>
        <v>2135318.2410993236</v>
      </c>
      <c r="W41" s="95">
        <f t="shared" si="17"/>
        <v>2135318.2410993264</v>
      </c>
      <c r="X41" s="95">
        <f t="shared" si="18"/>
        <v>2135318.2410993264</v>
      </c>
      <c r="Y41" s="95">
        <f>'[1]Hold Harmless Base-21'!L33</f>
        <v>972523.99452654773</v>
      </c>
      <c r="Z41" s="95">
        <f>'[1]Hold Harmless Base-21'!M33</f>
        <v>0</v>
      </c>
      <c r="AA41" s="95">
        <f>'[1]Hold Harmless Base-21'!N33</f>
        <v>761240.97072337568</v>
      </c>
      <c r="AB41" s="95">
        <f>'[1]Hold Harmless Base-21'!O33</f>
        <v>776067.27440628351</v>
      </c>
      <c r="AC41" s="95">
        <f t="shared" si="19"/>
        <v>2509832.2396562072</v>
      </c>
      <c r="AD41" s="116">
        <f>'[1]Populations-merged FY21'!M34</f>
        <v>9.5635559131134348E-2</v>
      </c>
      <c r="AE41" s="117">
        <f t="shared" si="20"/>
        <v>0.85</v>
      </c>
      <c r="AF41" s="117">
        <f t="shared" si="21"/>
        <v>0</v>
      </c>
      <c r="AG41" s="117">
        <f t="shared" si="22"/>
        <v>0</v>
      </c>
      <c r="AH41" s="117">
        <f t="shared" si="23"/>
        <v>0.85</v>
      </c>
      <c r="AI41" s="95">
        <f t="shared" si="24"/>
        <v>2133357.4037077762</v>
      </c>
      <c r="AJ41" s="95">
        <f t="shared" si="25"/>
        <v>0</v>
      </c>
      <c r="AK41" s="95">
        <f t="shared" si="26"/>
        <v>2135318.2410993264</v>
      </c>
      <c r="AL41" s="95">
        <f t="shared" si="27"/>
        <v>2127885.598467526</v>
      </c>
      <c r="AM41" s="95">
        <f t="shared" si="28"/>
        <v>2127885.598467526</v>
      </c>
      <c r="AN41" s="95">
        <f t="shared" si="29"/>
        <v>2133357.4037077762</v>
      </c>
      <c r="AO41" s="95">
        <f t="shared" si="30"/>
        <v>0</v>
      </c>
      <c r="AP41" s="95">
        <f t="shared" si="31"/>
        <v>0</v>
      </c>
      <c r="AQ41" s="95">
        <f t="shared" si="32"/>
        <v>2133357.4037077762</v>
      </c>
      <c r="AR41" s="95">
        <f t="shared" si="33"/>
        <v>0</v>
      </c>
      <c r="AS41" s="95">
        <f t="shared" si="34"/>
        <v>0</v>
      </c>
      <c r="AT41" s="95">
        <f t="shared" si="35"/>
        <v>0</v>
      </c>
      <c r="AU41" s="95">
        <v>2133357.4037077762</v>
      </c>
      <c r="AV41" s="95">
        <f t="shared" si="36"/>
        <v>0</v>
      </c>
      <c r="AW41" s="95">
        <f>'[1]Populations-merged FY21'!K34</f>
        <v>951</v>
      </c>
      <c r="AX41" s="103">
        <f t="shared" si="37"/>
        <v>2243</v>
      </c>
      <c r="AY41" s="104">
        <v>0</v>
      </c>
      <c r="AZ41" s="118">
        <f t="shared" si="38"/>
        <v>0</v>
      </c>
      <c r="BA41" s="119">
        <f t="shared" si="39"/>
        <v>2133357.4037077762</v>
      </c>
      <c r="BB41" s="128">
        <f t="shared" si="3"/>
        <v>2133357.4037077762</v>
      </c>
      <c r="BC41" s="121">
        <f>'[1]Spec Schs Calculations-21'!C32</f>
        <v>0</v>
      </c>
      <c r="BD41" s="129">
        <f t="shared" si="4"/>
        <v>0</v>
      </c>
      <c r="BE41" s="123">
        <f>'[1]Spec Schs Calculations-21'!D32</f>
        <v>0</v>
      </c>
      <c r="BF41" s="130">
        <f t="shared" si="5"/>
        <v>0</v>
      </c>
      <c r="BG41" s="123">
        <f>'[1]Spec Schs Calculations-21'!E32</f>
        <v>0</v>
      </c>
      <c r="BH41" s="130">
        <f t="shared" si="6"/>
        <v>0</v>
      </c>
      <c r="BI41" s="131">
        <f>'[1]Spec Schs Calculations-21'!F32</f>
        <v>0</v>
      </c>
      <c r="BJ41" s="130">
        <f t="shared" si="7"/>
        <v>0</v>
      </c>
      <c r="BK41" s="127">
        <f t="shared" si="40"/>
        <v>0</v>
      </c>
      <c r="BL41" s="11"/>
    </row>
    <row r="42" spans="1:64" ht="14.5" x14ac:dyDescent="0.35">
      <c r="A42" s="101">
        <v>4700850</v>
      </c>
      <c r="B42" s="95" t="s">
        <v>386</v>
      </c>
      <c r="C42" s="95">
        <f>'[1]2020-2021 Final-merged'!F35</f>
        <v>222526.75417771956</v>
      </c>
      <c r="D42" s="95">
        <f>'[1]2020-2021 Final-merged'!G35</f>
        <v>54468.838488450354</v>
      </c>
      <c r="E42" s="95">
        <f>'[1]2020-2021 Final-merged'!H35</f>
        <v>95066.156654940016</v>
      </c>
      <c r="F42" s="95">
        <f>'[1]2020-2021 Final-merged'!I35</f>
        <v>80886.828892413338</v>
      </c>
      <c r="G42" s="95">
        <f>'[1]2020-2021 Final-merged'!J35</f>
        <v>452948.57821352332</v>
      </c>
      <c r="H42" s="95">
        <f>'[1]2020-2021 Final-merged'!K35</f>
        <v>225418.62312885353</v>
      </c>
      <c r="I42" s="95">
        <f>'[1]2020-2021 Final-merged'!L35</f>
        <v>55722.854463064054</v>
      </c>
      <c r="J42" s="95">
        <f>'[1]2020-2021 Final-merged'!M35</f>
        <v>103543.49795653003</v>
      </c>
      <c r="K42" s="95">
        <f>'[1]2020-2021 Final-merged'!N35</f>
        <v>83216.631278688597</v>
      </c>
      <c r="L42" s="95">
        <f>'[1]2020-2021 Final-merged'!O35</f>
        <v>467901.60682713625</v>
      </c>
      <c r="M42" s="95">
        <f t="shared" si="8"/>
        <v>467901.60682713625</v>
      </c>
      <c r="N42" s="95">
        <f>'[1]Hold Harmless Base-21'!Y34</f>
        <v>400754.04905621975</v>
      </c>
      <c r="O42" s="110">
        <f t="shared" si="9"/>
        <v>67147.557770916494</v>
      </c>
      <c r="P42" s="111">
        <f t="shared" si="10"/>
        <v>67147.557770916494</v>
      </c>
      <c r="Q42" s="112">
        <f t="shared" si="11"/>
        <v>31834.708760424775</v>
      </c>
      <c r="R42" s="113">
        <f t="shared" si="12"/>
        <v>436066.8980667115</v>
      </c>
      <c r="S42" s="114">
        <f t="shared" si="13"/>
        <v>1.088116013035062</v>
      </c>
      <c r="T42" s="115">
        <f t="shared" si="14"/>
        <v>0.93196281377125956</v>
      </c>
      <c r="U42" s="101" t="b">
        <f t="shared" si="15"/>
        <v>0</v>
      </c>
      <c r="V42" s="95">
        <f t="shared" si="16"/>
        <v>432222.71567163535</v>
      </c>
      <c r="W42" s="95">
        <f t="shared" si="17"/>
        <v>432222.71567163593</v>
      </c>
      <c r="X42" s="95">
        <f t="shared" si="18"/>
        <v>432222.71567163593</v>
      </c>
      <c r="Y42" s="95">
        <f>'[1]Hold Harmless Base-21'!L34</f>
        <v>196884.37506921546</v>
      </c>
      <c r="Z42" s="95">
        <f>'[1]Hold Harmless Base-21'!M34</f>
        <v>48192.24216958593</v>
      </c>
      <c r="AA42" s="95">
        <f>'[1]Hold Harmless Base-21'!N34</f>
        <v>84111.418028826141</v>
      </c>
      <c r="AB42" s="95">
        <f>'[1]Hold Harmless Base-21'!O34</f>
        <v>71566.013788592274</v>
      </c>
      <c r="AC42" s="95">
        <f t="shared" si="19"/>
        <v>400754.04905621975</v>
      </c>
      <c r="AD42" s="116">
        <f>'[1]Populations-merged FY21'!M35</f>
        <v>0.2184598580010923</v>
      </c>
      <c r="AE42" s="117">
        <f t="shared" si="20"/>
        <v>0</v>
      </c>
      <c r="AF42" s="117">
        <f t="shared" si="21"/>
        <v>0.9</v>
      </c>
      <c r="AG42" s="117">
        <f t="shared" si="22"/>
        <v>0</v>
      </c>
      <c r="AH42" s="117">
        <f t="shared" si="23"/>
        <v>0.9</v>
      </c>
      <c r="AI42" s="95">
        <f t="shared" si="24"/>
        <v>360678.6441505978</v>
      </c>
      <c r="AJ42" s="95">
        <f t="shared" si="25"/>
        <v>0</v>
      </c>
      <c r="AK42" s="95">
        <f t="shared" si="26"/>
        <v>432222.71567163593</v>
      </c>
      <c r="AL42" s="95">
        <f t="shared" si="27"/>
        <v>430718.22939830204</v>
      </c>
      <c r="AM42" s="95">
        <f t="shared" si="28"/>
        <v>430718.22939830204</v>
      </c>
      <c r="AN42" s="95">
        <f t="shared" si="29"/>
        <v>0</v>
      </c>
      <c r="AO42" s="95">
        <f t="shared" si="30"/>
        <v>430718.22939830204</v>
      </c>
      <c r="AP42" s="95">
        <f t="shared" si="31"/>
        <v>430703.69130082545</v>
      </c>
      <c r="AQ42" s="95">
        <f t="shared" si="32"/>
        <v>430703.69130082545</v>
      </c>
      <c r="AR42" s="95">
        <f t="shared" si="33"/>
        <v>0</v>
      </c>
      <c r="AS42" s="95">
        <f t="shared" si="34"/>
        <v>430703.69130082545</v>
      </c>
      <c r="AT42" s="95">
        <f t="shared" si="35"/>
        <v>430703.69130082533</v>
      </c>
      <c r="AU42" s="95">
        <v>430703.69130082539</v>
      </c>
      <c r="AV42" s="95">
        <f t="shared" si="36"/>
        <v>0</v>
      </c>
      <c r="AW42" s="95">
        <f>'[1]Populations-merged FY21'!K35</f>
        <v>400</v>
      </c>
      <c r="AX42" s="103">
        <f t="shared" si="37"/>
        <v>1077</v>
      </c>
      <c r="AY42" s="104">
        <v>0</v>
      </c>
      <c r="AZ42" s="118">
        <f t="shared" si="38"/>
        <v>0</v>
      </c>
      <c r="BA42" s="119">
        <f t="shared" si="39"/>
        <v>430703.69130082539</v>
      </c>
      <c r="BB42" s="370">
        <f t="shared" si="3"/>
        <v>430703.69130082539</v>
      </c>
      <c r="BC42" s="121">
        <f>'[1]Spec Schs Calculations-21'!C33</f>
        <v>0</v>
      </c>
      <c r="BD42" s="129">
        <f t="shared" si="4"/>
        <v>0</v>
      </c>
      <c r="BE42" s="123">
        <f>'[1]Spec Schs Calculations-21'!D33</f>
        <v>0</v>
      </c>
      <c r="BF42" s="130">
        <f t="shared" si="5"/>
        <v>0</v>
      </c>
      <c r="BG42" s="123">
        <f>'[1]Spec Schs Calculations-21'!E33</f>
        <v>0</v>
      </c>
      <c r="BH42" s="130">
        <f t="shared" si="6"/>
        <v>0</v>
      </c>
      <c r="BI42" s="131">
        <f>'[1]Spec Schs Calculations-21'!F33</f>
        <v>0</v>
      </c>
      <c r="BJ42" s="130">
        <f t="shared" si="7"/>
        <v>0</v>
      </c>
      <c r="BK42" s="127">
        <f t="shared" si="40"/>
        <v>0</v>
      </c>
      <c r="BL42" s="11"/>
    </row>
    <row r="43" spans="1:64" ht="14.5" x14ac:dyDescent="0.35">
      <c r="A43" s="101">
        <v>4700900</v>
      </c>
      <c r="B43" s="95" t="s">
        <v>387</v>
      </c>
      <c r="C43" s="95">
        <f>'[1]2020-2021 Final-merged'!F36</f>
        <v>1060177.091864073</v>
      </c>
      <c r="D43" s="95">
        <f>'[1]2020-2021 Final-merged'!G36</f>
        <v>259504.14366705876</v>
      </c>
      <c r="E43" s="95">
        <f>'[1]2020-2021 Final-merged'!H36</f>
        <v>510340.22379164951</v>
      </c>
      <c r="F43" s="95">
        <f>'[1]2020-2021 Final-merged'!I36</f>
        <v>462374.57854638965</v>
      </c>
      <c r="G43" s="95">
        <f>'[1]2020-2021 Final-merged'!J36</f>
        <v>2292396.0378691708</v>
      </c>
      <c r="H43" s="95">
        <f>'[1]2020-2021 Final-merged'!K36</f>
        <v>955774.96206633886</v>
      </c>
      <c r="I43" s="95">
        <f>'[1]2020-2021 Final-merged'!L36</f>
        <v>236264.90292339155</v>
      </c>
      <c r="J43" s="95">
        <f>'[1]2020-2021 Final-merged'!M36</f>
        <v>468349.92465745151</v>
      </c>
      <c r="K43" s="95">
        <f>'[1]2020-2021 Final-merged'!N36</f>
        <v>416137.12069175066</v>
      </c>
      <c r="L43" s="95">
        <f>'[1]2020-2021 Final-merged'!O36</f>
        <v>2076526.9103389326</v>
      </c>
      <c r="M43" s="95">
        <f t="shared" si="8"/>
        <v>2076526.9103389326</v>
      </c>
      <c r="N43" s="95">
        <f>'[1]Hold Harmless Base-21'!Y35</f>
        <v>2046546.3802682576</v>
      </c>
      <c r="O43" s="110">
        <f t="shared" si="9"/>
        <v>29980.530070675071</v>
      </c>
      <c r="P43" s="111">
        <f t="shared" si="10"/>
        <v>29980.530070675071</v>
      </c>
      <c r="Q43" s="112">
        <f t="shared" si="11"/>
        <v>14213.792354730807</v>
      </c>
      <c r="R43" s="113">
        <f t="shared" si="12"/>
        <v>2062313.1179842018</v>
      </c>
      <c r="S43" s="114">
        <f t="shared" si="13"/>
        <v>1.0077040705590448</v>
      </c>
      <c r="T43" s="115">
        <f t="shared" si="14"/>
        <v>0.99315501654037752</v>
      </c>
      <c r="U43" s="101" t="b">
        <f t="shared" si="15"/>
        <v>0</v>
      </c>
      <c r="V43" s="95">
        <f t="shared" si="16"/>
        <v>2044132.6327961774</v>
      </c>
      <c r="W43" s="95">
        <f t="shared" si="17"/>
        <v>2044132.6327961802</v>
      </c>
      <c r="X43" s="95">
        <f t="shared" si="18"/>
        <v>2044132.6327961802</v>
      </c>
      <c r="Y43" s="95">
        <f>'[1]Hold Harmless Base-21'!L35</f>
        <v>946477.63909700722</v>
      </c>
      <c r="Z43" s="95">
        <f>'[1]Hold Harmless Base-21'!M35</f>
        <v>231673.43561633854</v>
      </c>
      <c r="AA43" s="95">
        <f>'[1]Hold Harmless Base-21'!N35</f>
        <v>455608.42038311862</v>
      </c>
      <c r="AB43" s="95">
        <f>'[1]Hold Harmless Base-21'!O35</f>
        <v>412786.88517179305</v>
      </c>
      <c r="AC43" s="95">
        <f t="shared" si="19"/>
        <v>2046546.3802682576</v>
      </c>
      <c r="AD43" s="116">
        <f>'[1]Populations-merged FY21'!M36</f>
        <v>0.21906484112632393</v>
      </c>
      <c r="AE43" s="117">
        <f t="shared" si="20"/>
        <v>0</v>
      </c>
      <c r="AF43" s="117">
        <f t="shared" si="21"/>
        <v>0.9</v>
      </c>
      <c r="AG43" s="117">
        <f t="shared" si="22"/>
        <v>0</v>
      </c>
      <c r="AH43" s="117">
        <f t="shared" si="23"/>
        <v>0.9</v>
      </c>
      <c r="AI43" s="95">
        <f t="shared" si="24"/>
        <v>1841891.742241432</v>
      </c>
      <c r="AJ43" s="95">
        <f t="shared" si="25"/>
        <v>0</v>
      </c>
      <c r="AK43" s="95">
        <f t="shared" si="26"/>
        <v>2044132.6327961802</v>
      </c>
      <c r="AL43" s="95">
        <f t="shared" si="27"/>
        <v>2037017.3901784085</v>
      </c>
      <c r="AM43" s="95">
        <f t="shared" si="28"/>
        <v>2037017.3901784085</v>
      </c>
      <c r="AN43" s="95">
        <f t="shared" si="29"/>
        <v>0</v>
      </c>
      <c r="AO43" s="95">
        <f t="shared" si="30"/>
        <v>2037017.3901784085</v>
      </c>
      <c r="AP43" s="95">
        <f t="shared" si="31"/>
        <v>2036948.6344226531</v>
      </c>
      <c r="AQ43" s="95">
        <f t="shared" si="32"/>
        <v>2036948.6344226531</v>
      </c>
      <c r="AR43" s="95">
        <f t="shared" si="33"/>
        <v>0</v>
      </c>
      <c r="AS43" s="95">
        <f t="shared" si="34"/>
        <v>2036948.6344226531</v>
      </c>
      <c r="AT43" s="95">
        <f t="shared" si="35"/>
        <v>2036948.6344226527</v>
      </c>
      <c r="AU43" s="95">
        <v>2036948.6344226531</v>
      </c>
      <c r="AV43" s="95">
        <f t="shared" si="36"/>
        <v>0</v>
      </c>
      <c r="AW43" s="95">
        <f>'[1]Populations-merged FY21'!K36</f>
        <v>1696</v>
      </c>
      <c r="AX43" s="103">
        <f t="shared" si="37"/>
        <v>1201</v>
      </c>
      <c r="AY43" s="104">
        <v>11</v>
      </c>
      <c r="AZ43" s="118">
        <f t="shared" si="38"/>
        <v>13211</v>
      </c>
      <c r="BA43" s="119">
        <f t="shared" si="39"/>
        <v>2023737.6344226531</v>
      </c>
      <c r="BB43" s="128">
        <f t="shared" si="3"/>
        <v>2016531.6344226531</v>
      </c>
      <c r="BC43" s="121">
        <f>'[1]Spec Schs Calculations-21'!C34</f>
        <v>3</v>
      </c>
      <c r="BD43" s="129">
        <f t="shared" si="4"/>
        <v>3603</v>
      </c>
      <c r="BE43" s="123">
        <f>'[1]Spec Schs Calculations-21'!D34</f>
        <v>0</v>
      </c>
      <c r="BF43" s="130">
        <f t="shared" si="5"/>
        <v>0</v>
      </c>
      <c r="BG43" s="123">
        <f>'[1]Spec Schs Calculations-21'!E34</f>
        <v>1</v>
      </c>
      <c r="BH43" s="130">
        <f t="shared" si="6"/>
        <v>1201</v>
      </c>
      <c r="BI43" s="131">
        <f>'[1]Spec Schs Calculations-21'!F34</f>
        <v>2</v>
      </c>
      <c r="BJ43" s="130">
        <f t="shared" si="7"/>
        <v>2402</v>
      </c>
      <c r="BK43" s="127">
        <f t="shared" si="40"/>
        <v>7206</v>
      </c>
      <c r="BL43" s="11"/>
    </row>
    <row r="44" spans="1:64" s="413" customFormat="1" ht="14.5" x14ac:dyDescent="0.35">
      <c r="A44" s="391">
        <v>4703180</v>
      </c>
      <c r="B44" s="392" t="s">
        <v>388</v>
      </c>
      <c r="C44" s="392">
        <f>'[1]2020-2021 Final-merged'!F37</f>
        <v>12120776</v>
      </c>
      <c r="D44" s="392">
        <f>'[1]2020-2021 Final-merged'!G37</f>
        <v>2966655</v>
      </c>
      <c r="E44" s="392">
        <f>'[1]2020-2021 Final-merged'!H37</f>
        <v>9661692</v>
      </c>
      <c r="F44" s="392">
        <f>'[1]2020-2021 Final-merged'!I37</f>
        <v>10480320</v>
      </c>
      <c r="G44" s="392">
        <f>'[1]2020-2021 Final-merged'!J37</f>
        <v>35229443</v>
      </c>
      <c r="H44" s="392">
        <f>'[1]2020-2021 Final-merged'!K37</f>
        <v>14091995</v>
      </c>
      <c r="I44" s="392">
        <f>'[1]2020-2021 Final-merged'!L37</f>
        <v>3483501</v>
      </c>
      <c r="J44" s="392">
        <f>'[1]2020-2021 Final-merged'!M37</f>
        <v>12193748</v>
      </c>
      <c r="K44" s="392">
        <f>'[1]2020-2021 Final-merged'!N37</f>
        <v>13423204</v>
      </c>
      <c r="L44" s="392">
        <f>'[1]2020-2021 Final-merged'!O37</f>
        <v>43192448</v>
      </c>
      <c r="M44" s="392">
        <f t="shared" si="8"/>
        <v>43192448</v>
      </c>
      <c r="N44" s="392">
        <f>'[1]Hold Harmless Base-21'!Y36</f>
        <v>31471594.712993708</v>
      </c>
      <c r="O44" s="393">
        <f t="shared" si="9"/>
        <v>11720853.287006292</v>
      </c>
      <c r="P44" s="394">
        <f t="shared" si="10"/>
        <v>11720853.287006292</v>
      </c>
      <c r="Q44" s="395">
        <f t="shared" si="11"/>
        <v>5556865.554045897</v>
      </c>
      <c r="R44" s="396">
        <f t="shared" si="12"/>
        <v>37635582.445954099</v>
      </c>
      <c r="S44" s="397">
        <f t="shared" si="13"/>
        <v>1.1958587669030785</v>
      </c>
      <c r="T44" s="398">
        <f t="shared" si="14"/>
        <v>0.87134636235376373</v>
      </c>
      <c r="U44" s="391" t="b">
        <f t="shared" si="15"/>
        <v>0</v>
      </c>
      <c r="V44" s="392">
        <f t="shared" si="16"/>
        <v>37303802.97792156</v>
      </c>
      <c r="W44" s="392">
        <f t="shared" si="17"/>
        <v>37303802.977921613</v>
      </c>
      <c r="X44" s="392">
        <f t="shared" si="18"/>
        <v>37303802.977921613</v>
      </c>
      <c r="Y44" s="392">
        <f>'[1]Hold Harmless Base-21'!L36</f>
        <v>10827879.108931158</v>
      </c>
      <c r="Z44" s="392">
        <f>'[1]Hold Harmless Base-21'!M36</f>
        <v>2650208.3445734964</v>
      </c>
      <c r="AA44" s="392">
        <f>'[1]Hold Harmless Base-21'!N36</f>
        <v>8631100.26649509</v>
      </c>
      <c r="AB44" s="392">
        <f>'[1]Hold Harmless Base-21'!O36</f>
        <v>9362406.992993962</v>
      </c>
      <c r="AC44" s="392">
        <f t="shared" si="19"/>
        <v>31471594.712993708</v>
      </c>
      <c r="AD44" s="399">
        <f>'[1]Populations-merged FY21'!M37</f>
        <v>0.2588505651939878</v>
      </c>
      <c r="AE44" s="400">
        <f t="shared" si="20"/>
        <v>0</v>
      </c>
      <c r="AF44" s="400">
        <f t="shared" si="21"/>
        <v>0.9</v>
      </c>
      <c r="AG44" s="400">
        <f t="shared" si="22"/>
        <v>0</v>
      </c>
      <c r="AH44" s="400">
        <f t="shared" si="23"/>
        <v>0.9</v>
      </c>
      <c r="AI44" s="392">
        <f t="shared" si="24"/>
        <v>28324435.241694339</v>
      </c>
      <c r="AJ44" s="392">
        <f t="shared" si="25"/>
        <v>0</v>
      </c>
      <c r="AK44" s="392">
        <f t="shared" si="26"/>
        <v>37303802.977921613</v>
      </c>
      <c r="AL44" s="392">
        <f t="shared" si="27"/>
        <v>37173955.430607431</v>
      </c>
      <c r="AM44" s="392">
        <f t="shared" si="28"/>
        <v>37173955.430607431</v>
      </c>
      <c r="AN44" s="392">
        <f t="shared" si="29"/>
        <v>0</v>
      </c>
      <c r="AO44" s="392">
        <f t="shared" si="30"/>
        <v>37173955.430607431</v>
      </c>
      <c r="AP44" s="392">
        <f t="shared" si="31"/>
        <v>37172700.69247295</v>
      </c>
      <c r="AQ44" s="392">
        <f t="shared" si="32"/>
        <v>37172700.69247295</v>
      </c>
      <c r="AR44" s="392">
        <f t="shared" si="33"/>
        <v>0</v>
      </c>
      <c r="AS44" s="392">
        <f t="shared" si="34"/>
        <v>37172700.69247295</v>
      </c>
      <c r="AT44" s="392">
        <f t="shared" si="35"/>
        <v>37172700.692472942</v>
      </c>
      <c r="AU44" s="392">
        <v>37172784.840322904</v>
      </c>
      <c r="AV44" s="392">
        <f t="shared" si="36"/>
        <v>0</v>
      </c>
      <c r="AW44" s="392">
        <f>'[1]Populations-merged FY21'!K37</f>
        <v>25006</v>
      </c>
      <c r="AX44" s="401">
        <f t="shared" si="37"/>
        <v>1487</v>
      </c>
      <c r="AY44" s="402">
        <v>167</v>
      </c>
      <c r="AZ44" s="403">
        <f t="shared" si="38"/>
        <v>248329</v>
      </c>
      <c r="BA44" s="404">
        <f t="shared" si="39"/>
        <v>36924455.840322904</v>
      </c>
      <c r="BB44" s="405">
        <f t="shared" si="3"/>
        <v>36864975.840322904</v>
      </c>
      <c r="BC44" s="406">
        <f>'[1]Spec Schs Calculations-21'!C35</f>
        <v>14</v>
      </c>
      <c r="BD44" s="407">
        <f t="shared" si="4"/>
        <v>20818</v>
      </c>
      <c r="BE44" s="408">
        <f>'[1]Spec Schs Calculations-21'!D35</f>
        <v>0</v>
      </c>
      <c r="BF44" s="409">
        <f t="shared" si="5"/>
        <v>0</v>
      </c>
      <c r="BG44" s="408">
        <f>'[1]Spec Schs Calculations-21'!E35</f>
        <v>26</v>
      </c>
      <c r="BH44" s="409">
        <f t="shared" si="6"/>
        <v>38662</v>
      </c>
      <c r="BI44" s="410">
        <f>'[1]Spec Schs Calculations-21'!F35</f>
        <v>0</v>
      </c>
      <c r="BJ44" s="409">
        <f t="shared" si="7"/>
        <v>0</v>
      </c>
      <c r="BK44" s="411">
        <f t="shared" si="40"/>
        <v>59480</v>
      </c>
      <c r="BL44" s="412"/>
    </row>
    <row r="45" spans="1:64" ht="14.5" x14ac:dyDescent="0.35">
      <c r="A45" s="101">
        <v>4700930</v>
      </c>
      <c r="B45" s="95" t="s">
        <v>389</v>
      </c>
      <c r="C45" s="95">
        <f>'[1]2020-2021 Final-merged'!F38</f>
        <v>145222.17456263085</v>
      </c>
      <c r="D45" s="95">
        <f>'[1]2020-2021 Final-merged'!G38</f>
        <v>35546.661346060653</v>
      </c>
      <c r="E45" s="95">
        <f>'[1]2020-2021 Final-merged'!H38</f>
        <v>88730.449810642938</v>
      </c>
      <c r="F45" s="95">
        <f>'[1]2020-2021 Final-merged'!I38</f>
        <v>83585.606963677157</v>
      </c>
      <c r="G45" s="95">
        <f>'[1]2020-2021 Final-merged'!J38</f>
        <v>353084.8926830116</v>
      </c>
      <c r="H45" s="95">
        <f>'[1]2020-2021 Final-merged'!K38</f>
        <v>145395.01191811051</v>
      </c>
      <c r="I45" s="95">
        <f>'[1]2020-2021 Final-merged'!L38</f>
        <v>35941.241128676316</v>
      </c>
      <c r="J45" s="95">
        <f>'[1]2020-2021 Final-merged'!M38</f>
        <v>92877.480831664841</v>
      </c>
      <c r="K45" s="95">
        <f>'[1]2020-2021 Final-merged'!N38</f>
        <v>87189.00027133894</v>
      </c>
      <c r="L45" s="95">
        <f>'[1]2020-2021 Final-merged'!O38</f>
        <v>361402.7341497906</v>
      </c>
      <c r="M45" s="95">
        <f t="shared" si="8"/>
        <v>361402.7341497906</v>
      </c>
      <c r="N45" s="95">
        <f>'[1]Hold Harmless Base-21'!Y37</f>
        <v>307570.22216896759</v>
      </c>
      <c r="O45" s="110">
        <f t="shared" si="9"/>
        <v>53832.511980823008</v>
      </c>
      <c r="P45" s="111">
        <f t="shared" si="10"/>
        <v>53832.511980823008</v>
      </c>
      <c r="Q45" s="112">
        <f t="shared" si="11"/>
        <v>25522.035315092995</v>
      </c>
      <c r="R45" s="113">
        <f t="shared" si="12"/>
        <v>335880.6988346976</v>
      </c>
      <c r="S45" s="114">
        <f t="shared" si="13"/>
        <v>1.0920455708165964</v>
      </c>
      <c r="T45" s="115">
        <f t="shared" si="14"/>
        <v>0.92938062470630101</v>
      </c>
      <c r="U45" s="101" t="b">
        <f t="shared" si="15"/>
        <v>0</v>
      </c>
      <c r="V45" s="95">
        <f t="shared" si="16"/>
        <v>332919.71584096277</v>
      </c>
      <c r="W45" s="95">
        <f t="shared" si="17"/>
        <v>332919.71584096324</v>
      </c>
      <c r="X45" s="95">
        <f t="shared" si="18"/>
        <v>332919.71584096324</v>
      </c>
      <c r="Y45" s="95">
        <f>'[1]Hold Harmless Base-21'!L37</f>
        <v>126502.20221738203</v>
      </c>
      <c r="Z45" s="95">
        <f>'[1]Hold Harmless Base-21'!M37</f>
        <v>30964.4925459564</v>
      </c>
      <c r="AA45" s="95">
        <f>'[1]Hold Harmless Base-21'!N37</f>
        <v>77292.585230806595</v>
      </c>
      <c r="AB45" s="95">
        <f>'[1]Hold Harmless Base-21'!O37</f>
        <v>72810.942174822572</v>
      </c>
      <c r="AC45" s="95">
        <f t="shared" si="19"/>
        <v>307570.22216896759</v>
      </c>
      <c r="AD45" s="116">
        <f>'[1]Populations-merged FY21'!M38</f>
        <v>0.32616940581542353</v>
      </c>
      <c r="AE45" s="117">
        <f t="shared" si="20"/>
        <v>0</v>
      </c>
      <c r="AF45" s="117">
        <f t="shared" si="21"/>
        <v>0</v>
      </c>
      <c r="AG45" s="117">
        <f t="shared" si="22"/>
        <v>0.95</v>
      </c>
      <c r="AH45" s="117">
        <f t="shared" si="23"/>
        <v>0.95</v>
      </c>
      <c r="AI45" s="95">
        <f t="shared" si="24"/>
        <v>292191.71106051921</v>
      </c>
      <c r="AJ45" s="95">
        <f t="shared" si="25"/>
        <v>0</v>
      </c>
      <c r="AK45" s="95">
        <f t="shared" si="26"/>
        <v>332919.71584096324</v>
      </c>
      <c r="AL45" s="95">
        <f t="shared" si="27"/>
        <v>331760.88470034016</v>
      </c>
      <c r="AM45" s="95">
        <f t="shared" si="28"/>
        <v>331760.88470034016</v>
      </c>
      <c r="AN45" s="95">
        <f t="shared" si="29"/>
        <v>0</v>
      </c>
      <c r="AO45" s="95">
        <f t="shared" si="30"/>
        <v>331760.88470034016</v>
      </c>
      <c r="AP45" s="95">
        <f t="shared" si="31"/>
        <v>331749.68672507122</v>
      </c>
      <c r="AQ45" s="95">
        <f t="shared" si="32"/>
        <v>331749.68672507122</v>
      </c>
      <c r="AR45" s="95">
        <f t="shared" si="33"/>
        <v>0</v>
      </c>
      <c r="AS45" s="95">
        <f t="shared" si="34"/>
        <v>331749.68672507122</v>
      </c>
      <c r="AT45" s="95">
        <f t="shared" si="35"/>
        <v>331749.68672507111</v>
      </c>
      <c r="AU45" s="95">
        <v>331749.68672507122</v>
      </c>
      <c r="AV45" s="95">
        <f t="shared" si="36"/>
        <v>0</v>
      </c>
      <c r="AW45" s="95">
        <f>'[1]Populations-merged FY21'!K38</f>
        <v>258</v>
      </c>
      <c r="AX45" s="103">
        <f t="shared" si="37"/>
        <v>1286</v>
      </c>
      <c r="AY45" s="104">
        <v>0</v>
      </c>
      <c r="AZ45" s="118">
        <f t="shared" si="38"/>
        <v>0</v>
      </c>
      <c r="BA45" s="119">
        <f t="shared" si="39"/>
        <v>331749.68672507122</v>
      </c>
      <c r="BB45" s="128">
        <f t="shared" si="3"/>
        <v>331749.68672507122</v>
      </c>
      <c r="BC45" s="121">
        <f>'[1]Spec Schs Calculations-21'!C36</f>
        <v>0</v>
      </c>
      <c r="BD45" s="129">
        <f t="shared" si="4"/>
        <v>0</v>
      </c>
      <c r="BE45" s="123">
        <f>'[1]Spec Schs Calculations-21'!D36</f>
        <v>0</v>
      </c>
      <c r="BF45" s="130">
        <f t="shared" si="5"/>
        <v>0</v>
      </c>
      <c r="BG45" s="123">
        <f>'[1]Spec Schs Calculations-21'!E36</f>
        <v>0</v>
      </c>
      <c r="BH45" s="130">
        <f t="shared" si="6"/>
        <v>0</v>
      </c>
      <c r="BI45" s="131">
        <f>'[1]Spec Schs Calculations-21'!F36</f>
        <v>0</v>
      </c>
      <c r="BJ45" s="130">
        <f t="shared" si="7"/>
        <v>0</v>
      </c>
      <c r="BK45" s="127">
        <f t="shared" si="40"/>
        <v>0</v>
      </c>
      <c r="BL45" s="11"/>
    </row>
    <row r="46" spans="1:64" ht="14.5" x14ac:dyDescent="0.35">
      <c r="A46" s="101">
        <v>4700960</v>
      </c>
      <c r="B46" s="95" t="s">
        <v>390</v>
      </c>
      <c r="C46" s="95">
        <f>'[1]2020-2021 Final-merged'!F39</f>
        <v>228048.50986451155</v>
      </c>
      <c r="D46" s="95">
        <f>'[1]2020-2021 Final-merged'!G39</f>
        <v>55820.42257004961</v>
      </c>
      <c r="E46" s="95">
        <f>'[1]2020-2021 Final-merged'!H39</f>
        <v>102478.19730842259</v>
      </c>
      <c r="F46" s="95">
        <f>'[1]2020-2021 Final-merged'!I39</f>
        <v>103548.13641190597</v>
      </c>
      <c r="G46" s="95">
        <f>'[1]2020-2021 Final-merged'!J39</f>
        <v>489895.26615488972</v>
      </c>
      <c r="H46" s="95">
        <f>'[1]2020-2021 Final-merged'!K39</f>
        <v>231617.63526489696</v>
      </c>
      <c r="I46" s="95">
        <f>'[1]2020-2021 Final-merged'!L39</f>
        <v>57255.232960798312</v>
      </c>
      <c r="J46" s="95">
        <f>'[1]2020-2021 Final-merged'!M39</f>
        <v>108930.59789956066</v>
      </c>
      <c r="K46" s="95">
        <f>'[1]2020-2021 Final-merged'!N39</f>
        <v>93193.322770715371</v>
      </c>
      <c r="L46" s="95">
        <f>'[1]2020-2021 Final-merged'!O39</f>
        <v>490996.78889597126</v>
      </c>
      <c r="M46" s="95">
        <f t="shared" si="8"/>
        <v>490996.78889597126</v>
      </c>
      <c r="N46" s="95">
        <f>'[1]Hold Harmless Base-21'!Y38</f>
        <v>475944.6461905663</v>
      </c>
      <c r="O46" s="110">
        <f t="shared" si="9"/>
        <v>15052.142705404956</v>
      </c>
      <c r="P46" s="111">
        <f t="shared" si="10"/>
        <v>15052.142705404956</v>
      </c>
      <c r="Q46" s="112">
        <f t="shared" si="11"/>
        <v>7136.2324283142534</v>
      </c>
      <c r="R46" s="113">
        <f t="shared" si="12"/>
        <v>483860.55646765698</v>
      </c>
      <c r="S46" s="114">
        <f t="shared" si="13"/>
        <v>1.0166319977342937</v>
      </c>
      <c r="T46" s="115">
        <f t="shared" si="14"/>
        <v>0.98546582668216542</v>
      </c>
      <c r="U46" s="101" t="b">
        <f t="shared" si="15"/>
        <v>0</v>
      </c>
      <c r="V46" s="95">
        <f t="shared" si="16"/>
        <v>479595.04527868301</v>
      </c>
      <c r="W46" s="95">
        <f t="shared" si="17"/>
        <v>479595.04527868365</v>
      </c>
      <c r="X46" s="95">
        <f t="shared" si="18"/>
        <v>479595.04527868365</v>
      </c>
      <c r="Y46" s="95">
        <f>'[1]Hold Harmless Base-21'!L38</f>
        <v>221554.43181488983</v>
      </c>
      <c r="Z46" s="95">
        <f>'[1]Hold Harmless Base-21'!M38</f>
        <v>54230.838927744124</v>
      </c>
      <c r="AA46" s="95">
        <f>'[1]Hold Harmless Base-21'!N38</f>
        <v>99559.952360885683</v>
      </c>
      <c r="AB46" s="95">
        <f>'[1]Hold Harmless Base-21'!O38</f>
        <v>100599.42308704667</v>
      </c>
      <c r="AC46" s="95">
        <f t="shared" si="19"/>
        <v>475944.6461905663</v>
      </c>
      <c r="AD46" s="116">
        <f>'[1]Populations-merged FY21'!M39</f>
        <v>0.22508214676889376</v>
      </c>
      <c r="AE46" s="117">
        <f t="shared" si="20"/>
        <v>0</v>
      </c>
      <c r="AF46" s="117">
        <f t="shared" si="21"/>
        <v>0.9</v>
      </c>
      <c r="AG46" s="117">
        <f t="shared" si="22"/>
        <v>0</v>
      </c>
      <c r="AH46" s="117">
        <f t="shared" si="23"/>
        <v>0.9</v>
      </c>
      <c r="AI46" s="95">
        <f t="shared" si="24"/>
        <v>428350.18157150969</v>
      </c>
      <c r="AJ46" s="95">
        <f t="shared" si="25"/>
        <v>0</v>
      </c>
      <c r="AK46" s="95">
        <f t="shared" si="26"/>
        <v>479595.04527868365</v>
      </c>
      <c r="AL46" s="95">
        <f t="shared" si="27"/>
        <v>477925.66480371362</v>
      </c>
      <c r="AM46" s="95">
        <f t="shared" si="28"/>
        <v>477925.66480371362</v>
      </c>
      <c r="AN46" s="95">
        <f t="shared" si="29"/>
        <v>0</v>
      </c>
      <c r="AO46" s="95">
        <f t="shared" si="30"/>
        <v>477925.66480371362</v>
      </c>
      <c r="AP46" s="95">
        <f t="shared" si="31"/>
        <v>477909.53330653702</v>
      </c>
      <c r="AQ46" s="95">
        <f t="shared" si="32"/>
        <v>477909.53330653702</v>
      </c>
      <c r="AR46" s="95">
        <f t="shared" si="33"/>
        <v>0</v>
      </c>
      <c r="AS46" s="95">
        <f t="shared" si="34"/>
        <v>477909.53330653702</v>
      </c>
      <c r="AT46" s="95">
        <f t="shared" si="35"/>
        <v>477909.53330653696</v>
      </c>
      <c r="AU46" s="95">
        <v>477909.53330653696</v>
      </c>
      <c r="AV46" s="95">
        <f t="shared" si="36"/>
        <v>0</v>
      </c>
      <c r="AW46" s="95">
        <f>'[1]Populations-merged FY21'!K39</f>
        <v>411</v>
      </c>
      <c r="AX46" s="103">
        <f t="shared" si="37"/>
        <v>1163</v>
      </c>
      <c r="AY46" s="104">
        <v>0</v>
      </c>
      <c r="AZ46" s="118">
        <f t="shared" si="38"/>
        <v>0</v>
      </c>
      <c r="BA46" s="119">
        <f t="shared" si="39"/>
        <v>477909.53330653696</v>
      </c>
      <c r="BB46" s="128">
        <f t="shared" si="3"/>
        <v>476746.53330653696</v>
      </c>
      <c r="BC46" s="121">
        <f>'[1]Spec Schs Calculations-21'!C37</f>
        <v>0</v>
      </c>
      <c r="BD46" s="129">
        <f t="shared" si="4"/>
        <v>0</v>
      </c>
      <c r="BE46" s="123">
        <f>'[1]Spec Schs Calculations-21'!D37</f>
        <v>1</v>
      </c>
      <c r="BF46" s="130">
        <f t="shared" si="5"/>
        <v>1163</v>
      </c>
      <c r="BG46" s="123">
        <f>'[1]Spec Schs Calculations-21'!E37</f>
        <v>0</v>
      </c>
      <c r="BH46" s="130">
        <f t="shared" si="6"/>
        <v>0</v>
      </c>
      <c r="BI46" s="131">
        <f>'[1]Spec Schs Calculations-21'!F37</f>
        <v>0</v>
      </c>
      <c r="BJ46" s="130">
        <f t="shared" si="7"/>
        <v>0</v>
      </c>
      <c r="BK46" s="127">
        <f t="shared" si="40"/>
        <v>1163</v>
      </c>
      <c r="BL46" s="11"/>
    </row>
    <row r="47" spans="1:64" ht="14.5" x14ac:dyDescent="0.35">
      <c r="A47" s="101">
        <v>4700990</v>
      </c>
      <c r="B47" s="95" t="s">
        <v>391</v>
      </c>
      <c r="C47" s="95">
        <f>'[1]2020-2021 Final-merged'!F40</f>
        <v>437875.22596260946</v>
      </c>
      <c r="D47" s="95">
        <f>'[1]2020-2021 Final-merged'!G40</f>
        <v>107180.61767082164</v>
      </c>
      <c r="E47" s="95">
        <f>'[1]2020-2021 Final-merged'!H40</f>
        <v>226893.38599347198</v>
      </c>
      <c r="F47" s="95">
        <f>'[1]2020-2021 Final-merged'!I40</f>
        <v>229262.30067359214</v>
      </c>
      <c r="G47" s="95">
        <f>'[1]2020-2021 Final-merged'!J40</f>
        <v>1001211.5303004952</v>
      </c>
      <c r="H47" s="95">
        <f>'[1]2020-2021 Final-merged'!K40</f>
        <v>427168.29082917748</v>
      </c>
      <c r="I47" s="95">
        <f>'[1]2020-2021 Final-merged'!L40</f>
        <v>105594.80920750635</v>
      </c>
      <c r="J47" s="95">
        <f>'[1]2020-2021 Final-merged'!M40</f>
        <v>210151.93448641829</v>
      </c>
      <c r="K47" s="95">
        <f>'[1]2020-2021 Final-merged'!N40</f>
        <v>206336.07060623294</v>
      </c>
      <c r="L47" s="95">
        <f>'[1]2020-2021 Final-merged'!O40</f>
        <v>949251.10512933508</v>
      </c>
      <c r="M47" s="95">
        <f t="shared" si="8"/>
        <v>949251.10512933508</v>
      </c>
      <c r="N47" s="95">
        <f>'[1]Hold Harmless Base-21'!Y39</f>
        <v>976865.69023351558</v>
      </c>
      <c r="O47" s="110">
        <f t="shared" si="9"/>
        <v>-27614.5851041805</v>
      </c>
      <c r="P47" s="111" t="str">
        <f t="shared" si="10"/>
        <v>0</v>
      </c>
      <c r="Q47" s="112">
        <f t="shared" si="11"/>
        <v>0</v>
      </c>
      <c r="R47" s="113">
        <f t="shared" si="12"/>
        <v>949251.10512933508</v>
      </c>
      <c r="S47" s="114">
        <f t="shared" si="13"/>
        <v>0.97173144130225375</v>
      </c>
      <c r="T47" s="115">
        <f t="shared" si="14"/>
        <v>1</v>
      </c>
      <c r="U47" s="101" t="b">
        <f t="shared" si="15"/>
        <v>0</v>
      </c>
      <c r="V47" s="95">
        <f t="shared" si="16"/>
        <v>940882.90657305182</v>
      </c>
      <c r="W47" s="95">
        <f t="shared" si="17"/>
        <v>940882.9065730531</v>
      </c>
      <c r="X47" s="95">
        <f t="shared" si="18"/>
        <v>940882.9065730531</v>
      </c>
      <c r="Y47" s="95">
        <f>'[1]Hold Harmless Base-21'!L39</f>
        <v>427227.6855598549</v>
      </c>
      <c r="Z47" s="95">
        <f>'[1]Hold Harmless Base-21'!M39</f>
        <v>104574.3730390696</v>
      </c>
      <c r="AA47" s="95">
        <f>'[1]Hold Harmless Base-21'!N39</f>
        <v>221376.16019205254</v>
      </c>
      <c r="AB47" s="95">
        <f>'[1]Hold Harmless Base-21'!O39</f>
        <v>223687.4714425386</v>
      </c>
      <c r="AC47" s="95">
        <f t="shared" si="19"/>
        <v>976865.69023351558</v>
      </c>
      <c r="AD47" s="116">
        <f>'[1]Populations-merged FY21'!M40</f>
        <v>0.2358431860609832</v>
      </c>
      <c r="AE47" s="117">
        <f t="shared" si="20"/>
        <v>0</v>
      </c>
      <c r="AF47" s="117">
        <f t="shared" si="21"/>
        <v>0.9</v>
      </c>
      <c r="AG47" s="117">
        <f t="shared" si="22"/>
        <v>0</v>
      </c>
      <c r="AH47" s="117">
        <f t="shared" si="23"/>
        <v>0.9</v>
      </c>
      <c r="AI47" s="95">
        <f t="shared" si="24"/>
        <v>879179.12121016404</v>
      </c>
      <c r="AJ47" s="95">
        <f t="shared" si="25"/>
        <v>0</v>
      </c>
      <c r="AK47" s="95">
        <f t="shared" si="26"/>
        <v>940882.9065730531</v>
      </c>
      <c r="AL47" s="95">
        <f t="shared" si="27"/>
        <v>937607.86949973763</v>
      </c>
      <c r="AM47" s="95">
        <f t="shared" si="28"/>
        <v>937607.86949973763</v>
      </c>
      <c r="AN47" s="95">
        <f t="shared" si="29"/>
        <v>0</v>
      </c>
      <c r="AO47" s="95">
        <f t="shared" si="30"/>
        <v>937607.86949973763</v>
      </c>
      <c r="AP47" s="95">
        <f t="shared" si="31"/>
        <v>937576.22227964993</v>
      </c>
      <c r="AQ47" s="95">
        <f t="shared" si="32"/>
        <v>937576.22227964993</v>
      </c>
      <c r="AR47" s="95">
        <f t="shared" si="33"/>
        <v>0</v>
      </c>
      <c r="AS47" s="95">
        <f t="shared" si="34"/>
        <v>937576.22227964993</v>
      </c>
      <c r="AT47" s="95">
        <f t="shared" si="35"/>
        <v>937576.22227964981</v>
      </c>
      <c r="AU47" s="95">
        <v>937576.22227964969</v>
      </c>
      <c r="AV47" s="95">
        <f t="shared" si="36"/>
        <v>0</v>
      </c>
      <c r="AW47" s="95">
        <f>'[1]Populations-merged FY21'!K40</f>
        <v>758</v>
      </c>
      <c r="AX47" s="103">
        <f t="shared" si="37"/>
        <v>1237</v>
      </c>
      <c r="AY47" s="104">
        <v>36</v>
      </c>
      <c r="AZ47" s="118">
        <f t="shared" si="38"/>
        <v>44532</v>
      </c>
      <c r="BA47" s="119">
        <f t="shared" si="39"/>
        <v>893044.22227964969</v>
      </c>
      <c r="BB47" s="128">
        <f t="shared" si="3"/>
        <v>891807.22227964969</v>
      </c>
      <c r="BC47" s="121">
        <f>'[1]Spec Schs Calculations-21'!C38</f>
        <v>0</v>
      </c>
      <c r="BD47" s="129">
        <f t="shared" si="4"/>
        <v>0</v>
      </c>
      <c r="BE47" s="123">
        <f>'[1]Spec Schs Calculations-21'!D38</f>
        <v>0</v>
      </c>
      <c r="BF47" s="130">
        <f t="shared" si="5"/>
        <v>0</v>
      </c>
      <c r="BG47" s="123">
        <f>'[1]Spec Schs Calculations-21'!E38</f>
        <v>1</v>
      </c>
      <c r="BH47" s="130">
        <f t="shared" si="6"/>
        <v>1237</v>
      </c>
      <c r="BI47" s="131">
        <f>'[1]Spec Schs Calculations-21'!F38</f>
        <v>0</v>
      </c>
      <c r="BJ47" s="130">
        <f t="shared" si="7"/>
        <v>0</v>
      </c>
      <c r="BK47" s="127">
        <f t="shared" si="40"/>
        <v>1237</v>
      </c>
      <c r="BL47" s="11"/>
    </row>
    <row r="48" spans="1:64" ht="14.5" x14ac:dyDescent="0.35">
      <c r="A48" s="101">
        <v>4701020</v>
      </c>
      <c r="B48" s="95" t="s">
        <v>392</v>
      </c>
      <c r="C48" s="95">
        <f>'[1]2020-2021 Final-merged'!F41</f>
        <v>815928.67015245871</v>
      </c>
      <c r="D48" s="95">
        <f>'[1]2020-2021 Final-merged'!G41</f>
        <v>196385.16705637309</v>
      </c>
      <c r="E48" s="95">
        <f>'[1]2020-2021 Final-merged'!H41</f>
        <v>357541.79434554966</v>
      </c>
      <c r="F48" s="95">
        <f>'[1]2020-2021 Final-merged'!I41</f>
        <v>356279.37244384194</v>
      </c>
      <c r="G48" s="95">
        <f>'[1]2020-2021 Final-merged'!J41</f>
        <v>1726135.0039982235</v>
      </c>
      <c r="H48" s="95">
        <f>'[1]2020-2021 Final-merged'!K41</f>
        <v>884768.09578075015</v>
      </c>
      <c r="I48" s="95">
        <f>'[1]2020-2021 Final-merged'!L41</f>
        <v>218712.2037675264</v>
      </c>
      <c r="J48" s="95">
        <f>'[1]2020-2021 Final-merged'!M41</f>
        <v>428086.9563789622</v>
      </c>
      <c r="K48" s="95">
        <f>'[1]2020-2021 Final-merged'!N41</f>
        <v>365624.3568967653</v>
      </c>
      <c r="L48" s="95">
        <f>'[1]2020-2021 Final-merged'!O41</f>
        <v>1897191.6128240039</v>
      </c>
      <c r="M48" s="95">
        <f t="shared" si="8"/>
        <v>1897191.6128240039</v>
      </c>
      <c r="N48" s="95">
        <f>'[1]Hold Harmless Base-21'!Y40</f>
        <v>1708624.6954188263</v>
      </c>
      <c r="O48" s="110">
        <f t="shared" si="9"/>
        <v>188566.91740517761</v>
      </c>
      <c r="P48" s="111">
        <f t="shared" si="10"/>
        <v>188566.91740517761</v>
      </c>
      <c r="Q48" s="112">
        <f t="shared" si="11"/>
        <v>89399.720506960264</v>
      </c>
      <c r="R48" s="113">
        <f t="shared" si="12"/>
        <v>1807791.8923170436</v>
      </c>
      <c r="S48" s="114">
        <f t="shared" si="13"/>
        <v>1.0580391920847831</v>
      </c>
      <c r="T48" s="115">
        <f t="shared" si="14"/>
        <v>0.95287786436400734</v>
      </c>
      <c r="U48" s="101" t="b">
        <f t="shared" si="15"/>
        <v>0</v>
      </c>
      <c r="V48" s="95">
        <f t="shared" si="16"/>
        <v>1791855.1592212345</v>
      </c>
      <c r="W48" s="95">
        <f t="shared" si="17"/>
        <v>1791855.1592212368</v>
      </c>
      <c r="X48" s="95">
        <f t="shared" si="18"/>
        <v>1791855.1592212368</v>
      </c>
      <c r="Y48" s="95">
        <f>'[1]Hold Harmless Base-21'!L40</f>
        <v>807651.70296272356</v>
      </c>
      <c r="Z48" s="95">
        <f>'[1]Hold Harmless Base-21'!M40</f>
        <v>194392.99097072025</v>
      </c>
      <c r="AA48" s="95">
        <f>'[1]Hold Harmless Base-21'!N40</f>
        <v>353914.80854518036</v>
      </c>
      <c r="AB48" s="95">
        <f>'[1]Hold Harmless Base-21'!O40</f>
        <v>352665.19294020213</v>
      </c>
      <c r="AC48" s="95">
        <f t="shared" si="19"/>
        <v>1708624.6954188263</v>
      </c>
      <c r="AD48" s="116">
        <f>'[1]Populations-merged FY21'!M41</f>
        <v>0.17194173694009418</v>
      </c>
      <c r="AE48" s="117">
        <f t="shared" si="20"/>
        <v>0</v>
      </c>
      <c r="AF48" s="117">
        <f t="shared" si="21"/>
        <v>0.9</v>
      </c>
      <c r="AG48" s="117">
        <f t="shared" si="22"/>
        <v>0</v>
      </c>
      <c r="AH48" s="117">
        <f t="shared" si="23"/>
        <v>0.9</v>
      </c>
      <c r="AI48" s="95">
        <f t="shared" si="24"/>
        <v>1537762.2258769437</v>
      </c>
      <c r="AJ48" s="95">
        <f t="shared" si="25"/>
        <v>0</v>
      </c>
      <c r="AK48" s="95">
        <f t="shared" si="26"/>
        <v>1791855.1592212368</v>
      </c>
      <c r="AL48" s="95">
        <f t="shared" si="27"/>
        <v>1785618.0472113742</v>
      </c>
      <c r="AM48" s="95">
        <f t="shared" si="28"/>
        <v>1785618.0472113742</v>
      </c>
      <c r="AN48" s="95">
        <f t="shared" si="29"/>
        <v>0</v>
      </c>
      <c r="AO48" s="95">
        <f t="shared" si="30"/>
        <v>1785618.0472113742</v>
      </c>
      <c r="AP48" s="95">
        <f t="shared" si="31"/>
        <v>1785557.7769756273</v>
      </c>
      <c r="AQ48" s="95">
        <f t="shared" si="32"/>
        <v>1785557.7769756273</v>
      </c>
      <c r="AR48" s="95">
        <f t="shared" si="33"/>
        <v>0</v>
      </c>
      <c r="AS48" s="95">
        <f t="shared" si="34"/>
        <v>1785557.7769756273</v>
      </c>
      <c r="AT48" s="95">
        <f t="shared" si="35"/>
        <v>1785557.7769756268</v>
      </c>
      <c r="AU48" s="95">
        <v>1785557.7769756278</v>
      </c>
      <c r="AV48" s="95">
        <f t="shared" si="36"/>
        <v>0</v>
      </c>
      <c r="AW48" s="95">
        <f>'[1]Populations-merged FY21'!K41</f>
        <v>1570</v>
      </c>
      <c r="AX48" s="103">
        <f t="shared" si="37"/>
        <v>1137</v>
      </c>
      <c r="AY48" s="104">
        <v>0</v>
      </c>
      <c r="AZ48" s="118">
        <f t="shared" si="38"/>
        <v>0</v>
      </c>
      <c r="BA48" s="119">
        <f t="shared" si="39"/>
        <v>1785557.7769756278</v>
      </c>
      <c r="BB48" s="128">
        <f t="shared" si="3"/>
        <v>1782146.7769756278</v>
      </c>
      <c r="BC48" s="121">
        <f>'[1]Spec Schs Calculations-21'!C39</f>
        <v>0</v>
      </c>
      <c r="BD48" s="129">
        <f t="shared" si="4"/>
        <v>0</v>
      </c>
      <c r="BE48" s="123">
        <f>'[1]Spec Schs Calculations-21'!D39</f>
        <v>0</v>
      </c>
      <c r="BF48" s="130">
        <f t="shared" si="5"/>
        <v>0</v>
      </c>
      <c r="BG48" s="123">
        <f>'[1]Spec Schs Calculations-21'!E39</f>
        <v>3</v>
      </c>
      <c r="BH48" s="130">
        <f t="shared" si="6"/>
        <v>3411</v>
      </c>
      <c r="BI48" s="131">
        <f>'[1]Spec Schs Calculations-21'!F39</f>
        <v>0</v>
      </c>
      <c r="BJ48" s="130">
        <f t="shared" si="7"/>
        <v>0</v>
      </c>
      <c r="BK48" s="127">
        <f t="shared" si="40"/>
        <v>3411</v>
      </c>
      <c r="BL48" s="11"/>
    </row>
    <row r="49" spans="1:68" ht="14.5" x14ac:dyDescent="0.35">
      <c r="A49" s="101">
        <v>4701050</v>
      </c>
      <c r="B49" s="95" t="s">
        <v>393</v>
      </c>
      <c r="C49" s="95">
        <f>'[1]2020-2021 Final-merged'!F42</f>
        <v>409162.09639129078</v>
      </c>
      <c r="D49" s="95">
        <f>'[1]2020-2021 Final-merged'!G42</f>
        <v>100152.38044650551</v>
      </c>
      <c r="E49" s="95">
        <f>'[1]2020-2021 Final-merged'!H42</f>
        <v>172281.62816266759</v>
      </c>
      <c r="F49" s="95">
        <f>'[1]2020-2021 Final-merged'!I42</f>
        <v>174071.42805599832</v>
      </c>
      <c r="G49" s="95">
        <f>'[1]2020-2021 Final-merged'!J42</f>
        <v>855667.53305646218</v>
      </c>
      <c r="H49" s="95">
        <f>'[1]2020-2021 Final-merged'!K42</f>
        <v>406880.61474758078</v>
      </c>
      <c r="I49" s="95">
        <f>'[1]2020-2021 Final-merged'!L42</f>
        <v>100579.75230583061</v>
      </c>
      <c r="J49" s="95">
        <f>'[1]2020-2021 Final-merged'!M42</f>
        <v>178655.39672741512</v>
      </c>
      <c r="K49" s="95">
        <f>'[1]2020-2021 Final-merged'!N42</f>
        <v>156664.28525039848</v>
      </c>
      <c r="L49" s="95">
        <f>'[1]2020-2021 Final-merged'!O42</f>
        <v>842780.04903122492</v>
      </c>
      <c r="M49" s="95">
        <f t="shared" si="8"/>
        <v>842780.04903122492</v>
      </c>
      <c r="N49" s="95">
        <f>'[1]Hold Harmless Base-21'!Y41</f>
        <v>857059.82235342008</v>
      </c>
      <c r="O49" s="110">
        <f t="shared" si="9"/>
        <v>-14279.773322195164</v>
      </c>
      <c r="P49" s="111" t="str">
        <f t="shared" si="10"/>
        <v>0</v>
      </c>
      <c r="Q49" s="112">
        <f t="shared" si="11"/>
        <v>0</v>
      </c>
      <c r="R49" s="113">
        <f t="shared" si="12"/>
        <v>842780.04903122492</v>
      </c>
      <c r="S49" s="114">
        <f t="shared" si="13"/>
        <v>0.98333865040717461</v>
      </c>
      <c r="T49" s="115">
        <f t="shared" si="14"/>
        <v>1</v>
      </c>
      <c r="U49" s="101" t="b">
        <f t="shared" si="15"/>
        <v>0</v>
      </c>
      <c r="V49" s="95">
        <f t="shared" si="16"/>
        <v>835350.45453145704</v>
      </c>
      <c r="W49" s="95">
        <f t="shared" si="17"/>
        <v>835350.45453145821</v>
      </c>
      <c r="X49" s="95">
        <f t="shared" si="18"/>
        <v>835350.45453145821</v>
      </c>
      <c r="Y49" s="95">
        <f>'[1]Hold Harmless Base-21'!L41</f>
        <v>409827.85965274298</v>
      </c>
      <c r="Z49" s="95">
        <f>'[1]Hold Harmless Base-21'!M41</f>
        <v>100315.34220673781</v>
      </c>
      <c r="AA49" s="95">
        <f>'[1]Hold Harmless Base-21'!N41</f>
        <v>172561.95417444993</v>
      </c>
      <c r="AB49" s="95">
        <f>'[1]Hold Harmless Base-21'!O41</f>
        <v>174354.6663194893</v>
      </c>
      <c r="AC49" s="95">
        <f t="shared" si="19"/>
        <v>857059.82235342008</v>
      </c>
      <c r="AD49" s="116">
        <f>'[1]Populations-merged FY21'!M42</f>
        <v>0.19856985698569857</v>
      </c>
      <c r="AE49" s="117">
        <f t="shared" si="20"/>
        <v>0</v>
      </c>
      <c r="AF49" s="117">
        <f t="shared" si="21"/>
        <v>0.9</v>
      </c>
      <c r="AG49" s="117">
        <f t="shared" si="22"/>
        <v>0</v>
      </c>
      <c r="AH49" s="117">
        <f t="shared" si="23"/>
        <v>0.9</v>
      </c>
      <c r="AI49" s="95">
        <f t="shared" si="24"/>
        <v>771353.84011807805</v>
      </c>
      <c r="AJ49" s="95">
        <f t="shared" si="25"/>
        <v>0</v>
      </c>
      <c r="AK49" s="95">
        <f t="shared" si="26"/>
        <v>835350.45453145821</v>
      </c>
      <c r="AL49" s="95">
        <f t="shared" si="27"/>
        <v>832442.75614658045</v>
      </c>
      <c r="AM49" s="95">
        <f t="shared" si="28"/>
        <v>832442.75614658045</v>
      </c>
      <c r="AN49" s="95">
        <f t="shared" si="29"/>
        <v>0</v>
      </c>
      <c r="AO49" s="95">
        <f t="shared" si="30"/>
        <v>832442.75614658045</v>
      </c>
      <c r="AP49" s="95">
        <f t="shared" si="31"/>
        <v>832414.65858045372</v>
      </c>
      <c r="AQ49" s="95">
        <f t="shared" si="32"/>
        <v>832414.65858045372</v>
      </c>
      <c r="AR49" s="95">
        <f t="shared" si="33"/>
        <v>0</v>
      </c>
      <c r="AS49" s="95">
        <f t="shared" si="34"/>
        <v>832414.65858045372</v>
      </c>
      <c r="AT49" s="95">
        <f t="shared" si="35"/>
        <v>832414.6585804536</v>
      </c>
      <c r="AU49" s="95">
        <v>832414.65858045383</v>
      </c>
      <c r="AV49" s="95">
        <f t="shared" si="36"/>
        <v>0</v>
      </c>
      <c r="AW49" s="95">
        <f>'[1]Populations-merged FY21'!K42</f>
        <v>722</v>
      </c>
      <c r="AX49" s="103">
        <f t="shared" si="37"/>
        <v>1153</v>
      </c>
      <c r="AY49" s="104">
        <v>0</v>
      </c>
      <c r="AZ49" s="118">
        <f t="shared" si="38"/>
        <v>0</v>
      </c>
      <c r="BA49" s="119">
        <f t="shared" si="39"/>
        <v>832414.65858045383</v>
      </c>
      <c r="BB49" s="135">
        <f t="shared" si="3"/>
        <v>826649.65858045383</v>
      </c>
      <c r="BC49" s="121">
        <f>'[1]Spec Schs Calculations-21'!C40</f>
        <v>1</v>
      </c>
      <c r="BD49" s="129">
        <f t="shared" si="4"/>
        <v>1153</v>
      </c>
      <c r="BE49" s="123">
        <f>'[1]Spec Schs Calculations-21'!D40</f>
        <v>2</v>
      </c>
      <c r="BF49" s="130">
        <f t="shared" si="5"/>
        <v>2306</v>
      </c>
      <c r="BG49" s="123">
        <f>'[1]Spec Schs Calculations-21'!E40</f>
        <v>2</v>
      </c>
      <c r="BH49" s="130">
        <f t="shared" si="6"/>
        <v>2306</v>
      </c>
      <c r="BI49" s="131">
        <f>'[1]Spec Schs Calculations-21'!F40</f>
        <v>0</v>
      </c>
      <c r="BJ49" s="130">
        <f t="shared" si="7"/>
        <v>0</v>
      </c>
      <c r="BK49" s="127">
        <f t="shared" si="40"/>
        <v>5765</v>
      </c>
      <c r="BL49" s="11"/>
    </row>
    <row r="50" spans="1:68" ht="14.5" x14ac:dyDescent="0.35">
      <c r="A50" s="101">
        <v>4701080</v>
      </c>
      <c r="B50" s="95" t="s">
        <v>394</v>
      </c>
      <c r="C50" s="95">
        <f>'[1]2020-2021 Final-merged'!F43</f>
        <v>470453.58451468241</v>
      </c>
      <c r="D50" s="95">
        <f>'[1]2020-2021 Final-merged'!G43</f>
        <v>115154.9637522573</v>
      </c>
      <c r="E50" s="95">
        <f>'[1]2020-2021 Final-merged'!H43</f>
        <v>254339.98998577593</v>
      </c>
      <c r="F50" s="95">
        <f>'[1]2020-2021 Final-merged'!I43</f>
        <v>253442.57223408922</v>
      </c>
      <c r="G50" s="95">
        <f>'[1]2020-2021 Final-merged'!J43</f>
        <v>1093391.1104868047</v>
      </c>
      <c r="H50" s="95">
        <f>'[1]2020-2021 Final-merged'!K43</f>
        <v>567491.38372688857</v>
      </c>
      <c r="I50" s="95">
        <f>'[1]2020-2021 Final-merged'!L43</f>
        <v>140282.28611076376</v>
      </c>
      <c r="J50" s="95">
        <f>'[1]2020-2021 Final-merged'!M43</f>
        <v>375990.80291342485</v>
      </c>
      <c r="K50" s="95">
        <f>'[1]2020-2021 Final-merged'!N43</f>
        <v>359809.69237621134</v>
      </c>
      <c r="L50" s="95">
        <f>'[1]2020-2021 Final-merged'!O43</f>
        <v>1443574.1651272886</v>
      </c>
      <c r="M50" s="95">
        <f t="shared" si="8"/>
        <v>1443574.1651272886</v>
      </c>
      <c r="N50" s="95">
        <f>'[1]Hold Harmless Base-21'!Y42</f>
        <v>1073514.480622042</v>
      </c>
      <c r="O50" s="110">
        <f t="shared" si="9"/>
        <v>370059.68450524658</v>
      </c>
      <c r="P50" s="111">
        <f t="shared" si="10"/>
        <v>370059.68450524658</v>
      </c>
      <c r="Q50" s="112">
        <f t="shared" si="11"/>
        <v>175445.58091585239</v>
      </c>
      <c r="R50" s="113">
        <f t="shared" si="12"/>
        <v>1268128.5842114361</v>
      </c>
      <c r="S50" s="114">
        <f t="shared" si="13"/>
        <v>1.1812868918886181</v>
      </c>
      <c r="T50" s="115">
        <f t="shared" si="14"/>
        <v>0.87846444945183511</v>
      </c>
      <c r="U50" s="101" t="b">
        <f t="shared" si="15"/>
        <v>0</v>
      </c>
      <c r="V50" s="95">
        <f t="shared" si="16"/>
        <v>1256949.2958964291</v>
      </c>
      <c r="W50" s="95">
        <f t="shared" si="17"/>
        <v>1256949.2958964307</v>
      </c>
      <c r="X50" s="95">
        <f t="shared" si="18"/>
        <v>1256949.2958964307</v>
      </c>
      <c r="Y50" s="95">
        <f>'[1]Hold Harmless Base-21'!L42</f>
        <v>461901.2635032321</v>
      </c>
      <c r="Z50" s="95">
        <f>'[1]Hold Harmless Base-21'!M42</f>
        <v>113061.57505571417</v>
      </c>
      <c r="AA50" s="95">
        <f>'[1]Hold Harmless Base-21'!N42</f>
        <v>249716.37288091032</v>
      </c>
      <c r="AB50" s="95">
        <f>'[1]Hold Harmless Base-21'!O42</f>
        <v>248835.26918218532</v>
      </c>
      <c r="AC50" s="95">
        <f t="shared" si="19"/>
        <v>1073514.480622042</v>
      </c>
      <c r="AD50" s="116">
        <f>'[1]Populations-merged FY21'!M43</f>
        <v>0.33985825177185286</v>
      </c>
      <c r="AE50" s="117">
        <f t="shared" si="20"/>
        <v>0</v>
      </c>
      <c r="AF50" s="117">
        <f t="shared" si="21"/>
        <v>0</v>
      </c>
      <c r="AG50" s="117">
        <f t="shared" si="22"/>
        <v>0.95</v>
      </c>
      <c r="AH50" s="117">
        <f t="shared" si="23"/>
        <v>0.95</v>
      </c>
      <c r="AI50" s="95">
        <f t="shared" si="24"/>
        <v>1019838.7565909398</v>
      </c>
      <c r="AJ50" s="95">
        <f t="shared" si="25"/>
        <v>0</v>
      </c>
      <c r="AK50" s="95">
        <f t="shared" si="26"/>
        <v>1256949.2958964307</v>
      </c>
      <c r="AL50" s="95">
        <f t="shared" si="27"/>
        <v>1252574.0909537326</v>
      </c>
      <c r="AM50" s="95">
        <f t="shared" si="28"/>
        <v>1252574.0909537326</v>
      </c>
      <c r="AN50" s="95">
        <f t="shared" si="29"/>
        <v>0</v>
      </c>
      <c r="AO50" s="95">
        <f t="shared" si="30"/>
        <v>1252574.0909537326</v>
      </c>
      <c r="AP50" s="95">
        <f t="shared" si="31"/>
        <v>1252531.8126311819</v>
      </c>
      <c r="AQ50" s="95">
        <f t="shared" si="32"/>
        <v>1252531.8126311819</v>
      </c>
      <c r="AR50" s="95">
        <f t="shared" si="33"/>
        <v>0</v>
      </c>
      <c r="AS50" s="95">
        <f t="shared" si="34"/>
        <v>1252531.8126311819</v>
      </c>
      <c r="AT50" s="95">
        <f t="shared" si="35"/>
        <v>1252531.8126311817</v>
      </c>
      <c r="AU50" s="95">
        <v>1252531.8126311819</v>
      </c>
      <c r="AV50" s="95">
        <f t="shared" si="36"/>
        <v>0</v>
      </c>
      <c r="AW50" s="95">
        <f>'[1]Populations-merged FY21'!K43</f>
        <v>1007</v>
      </c>
      <c r="AX50" s="103">
        <f t="shared" si="37"/>
        <v>1244</v>
      </c>
      <c r="AY50" s="104">
        <v>45</v>
      </c>
      <c r="AZ50" s="118">
        <f t="shared" si="38"/>
        <v>55980</v>
      </c>
      <c r="BA50" s="119">
        <f t="shared" si="39"/>
        <v>1196551.8126311819</v>
      </c>
      <c r="BB50" s="128">
        <f t="shared" si="3"/>
        <v>1196551.8126311819</v>
      </c>
      <c r="BC50" s="121">
        <f>'[1]Spec Schs Calculations-21'!C41</f>
        <v>0</v>
      </c>
      <c r="BD50" s="129">
        <f t="shared" si="4"/>
        <v>0</v>
      </c>
      <c r="BE50" s="123">
        <f>'[1]Spec Schs Calculations-21'!D41</f>
        <v>0</v>
      </c>
      <c r="BF50" s="130">
        <f t="shared" si="5"/>
        <v>0</v>
      </c>
      <c r="BG50" s="123">
        <f>'[1]Spec Schs Calculations-21'!E41</f>
        <v>0</v>
      </c>
      <c r="BH50" s="130">
        <f t="shared" si="6"/>
        <v>0</v>
      </c>
      <c r="BI50" s="131">
        <f>'[1]Spec Schs Calculations-21'!F41</f>
        <v>0</v>
      </c>
      <c r="BJ50" s="130">
        <f t="shared" si="7"/>
        <v>0</v>
      </c>
      <c r="BK50" s="127">
        <f t="shared" si="40"/>
        <v>0</v>
      </c>
      <c r="BL50" s="11"/>
    </row>
    <row r="51" spans="1:68" ht="14.5" x14ac:dyDescent="0.35">
      <c r="A51" s="101">
        <v>4701110</v>
      </c>
      <c r="B51" s="95" t="s">
        <v>395</v>
      </c>
      <c r="C51" s="95">
        <f>'[1]2020-2021 Final-merged'!F44</f>
        <v>332409.69234488124</v>
      </c>
      <c r="D51" s="95">
        <f>'[1]2020-2021 Final-merged'!G44</f>
        <v>81365.361712275699</v>
      </c>
      <c r="E51" s="95">
        <f>'[1]2020-2021 Final-merged'!H44</f>
        <v>199003.46647780004</v>
      </c>
      <c r="F51" s="95">
        <f>'[1]2020-2021 Final-merged'!I44</f>
        <v>198322.61654641925</v>
      </c>
      <c r="G51" s="95">
        <f>'[1]2020-2021 Final-merged'!J44</f>
        <v>811101.13708137628</v>
      </c>
      <c r="H51" s="95">
        <f>'[1]2020-2021 Final-merged'!K44</f>
        <v>333619.56223070307</v>
      </c>
      <c r="I51" s="95">
        <f>'[1]2020-2021 Final-merged'!L44</f>
        <v>82469.824605334798</v>
      </c>
      <c r="J51" s="95">
        <f>'[1]2020-2021 Final-merged'!M44</f>
        <v>206610.67328158874</v>
      </c>
      <c r="K51" s="95">
        <f>'[1]2020-2021 Final-merged'!N44</f>
        <v>190652.99687586213</v>
      </c>
      <c r="L51" s="95">
        <f>'[1]2020-2021 Final-merged'!O44</f>
        <v>813353.05699348869</v>
      </c>
      <c r="M51" s="95">
        <f t="shared" si="8"/>
        <v>813353.05699348869</v>
      </c>
      <c r="N51" s="95">
        <f>'[1]Hold Harmless Base-21'!Y43</f>
        <v>790667.85805966379</v>
      </c>
      <c r="O51" s="110">
        <f t="shared" si="9"/>
        <v>22685.198933824897</v>
      </c>
      <c r="P51" s="111">
        <f t="shared" si="10"/>
        <v>22685.198933824897</v>
      </c>
      <c r="Q51" s="112">
        <f t="shared" si="11"/>
        <v>10755.070254296119</v>
      </c>
      <c r="R51" s="113">
        <f t="shared" si="12"/>
        <v>802597.98673919262</v>
      </c>
      <c r="S51" s="114">
        <f t="shared" si="13"/>
        <v>1.0150886728958552</v>
      </c>
      <c r="T51" s="115">
        <f t="shared" si="14"/>
        <v>0.98677687363215727</v>
      </c>
      <c r="U51" s="101" t="b">
        <f t="shared" si="15"/>
        <v>0</v>
      </c>
      <c r="V51" s="95">
        <f t="shared" si="16"/>
        <v>795522.62040291459</v>
      </c>
      <c r="W51" s="95">
        <f t="shared" si="17"/>
        <v>795522.62040291564</v>
      </c>
      <c r="X51" s="95">
        <f t="shared" si="18"/>
        <v>795522.62040291564</v>
      </c>
      <c r="Y51" s="95">
        <f>'[1]Hold Harmless Base-21'!L43</f>
        <v>324035.61951637396</v>
      </c>
      <c r="Z51" s="95">
        <f>'[1]Hold Harmless Base-21'!M43</f>
        <v>79315.603596349552</v>
      </c>
      <c r="AA51" s="95">
        <f>'[1]Hold Harmless Base-21'!N43</f>
        <v>193990.16644537647</v>
      </c>
      <c r="AB51" s="95">
        <f>'[1]Hold Harmless Base-21'!O43</f>
        <v>193326.46850156391</v>
      </c>
      <c r="AC51" s="95">
        <f t="shared" si="19"/>
        <v>790667.85805966379</v>
      </c>
      <c r="AD51" s="116">
        <f>'[1]Populations-merged FY21'!M44</f>
        <v>0.31573333333333331</v>
      </c>
      <c r="AE51" s="117">
        <f t="shared" si="20"/>
        <v>0</v>
      </c>
      <c r="AF51" s="117">
        <f t="shared" si="21"/>
        <v>0</v>
      </c>
      <c r="AG51" s="117">
        <f t="shared" si="22"/>
        <v>0.95</v>
      </c>
      <c r="AH51" s="117">
        <f t="shared" si="23"/>
        <v>0.95</v>
      </c>
      <c r="AI51" s="95">
        <f t="shared" si="24"/>
        <v>751134.46515668056</v>
      </c>
      <c r="AJ51" s="95">
        <f t="shared" si="25"/>
        <v>0</v>
      </c>
      <c r="AK51" s="95">
        <f t="shared" si="26"/>
        <v>795522.62040291564</v>
      </c>
      <c r="AL51" s="95">
        <f t="shared" si="27"/>
        <v>792753.55524477595</v>
      </c>
      <c r="AM51" s="95">
        <f t="shared" si="28"/>
        <v>792753.55524477595</v>
      </c>
      <c r="AN51" s="95">
        <f t="shared" si="29"/>
        <v>0</v>
      </c>
      <c r="AO51" s="95">
        <f t="shared" si="30"/>
        <v>792753.55524477595</v>
      </c>
      <c r="AP51" s="95">
        <f t="shared" si="31"/>
        <v>792726.79731424421</v>
      </c>
      <c r="AQ51" s="95">
        <f t="shared" si="32"/>
        <v>792726.79731424421</v>
      </c>
      <c r="AR51" s="95">
        <f t="shared" si="33"/>
        <v>0</v>
      </c>
      <c r="AS51" s="95">
        <f t="shared" si="34"/>
        <v>792726.79731424421</v>
      </c>
      <c r="AT51" s="95">
        <f t="shared" si="35"/>
        <v>792726.79731424409</v>
      </c>
      <c r="AU51" s="95">
        <v>792726.79731424421</v>
      </c>
      <c r="AV51" s="95">
        <f t="shared" si="36"/>
        <v>0</v>
      </c>
      <c r="AW51" s="95">
        <f>'[1]Populations-merged FY21'!K44</f>
        <v>592</v>
      </c>
      <c r="AX51" s="103">
        <f t="shared" si="37"/>
        <v>1339</v>
      </c>
      <c r="AY51" s="104">
        <v>29</v>
      </c>
      <c r="AZ51" s="118">
        <f t="shared" si="38"/>
        <v>38831</v>
      </c>
      <c r="BA51" s="119">
        <f t="shared" si="39"/>
        <v>753895.79731424421</v>
      </c>
      <c r="BB51" s="128">
        <f t="shared" si="3"/>
        <v>753895.79731424421</v>
      </c>
      <c r="BC51" s="121">
        <f>'[1]Spec Schs Calculations-21'!C42</f>
        <v>0</v>
      </c>
      <c r="BD51" s="129">
        <f t="shared" si="4"/>
        <v>0</v>
      </c>
      <c r="BE51" s="123">
        <f>'[1]Spec Schs Calculations-21'!D42</f>
        <v>0</v>
      </c>
      <c r="BF51" s="130">
        <f t="shared" si="5"/>
        <v>0</v>
      </c>
      <c r="BG51" s="123">
        <f>'[1]Spec Schs Calculations-21'!E42</f>
        <v>0</v>
      </c>
      <c r="BH51" s="130">
        <f t="shared" si="6"/>
        <v>0</v>
      </c>
      <c r="BI51" s="131">
        <f>'[1]Spec Schs Calculations-21'!F42</f>
        <v>0</v>
      </c>
      <c r="BJ51" s="130">
        <f t="shared" si="7"/>
        <v>0</v>
      </c>
      <c r="BK51" s="127">
        <f t="shared" si="40"/>
        <v>0</v>
      </c>
      <c r="BL51" s="11"/>
    </row>
    <row r="52" spans="1:68" ht="14.5" x14ac:dyDescent="0.35">
      <c r="A52" s="101">
        <v>4701140</v>
      </c>
      <c r="B52" s="95" t="s">
        <v>396</v>
      </c>
      <c r="C52" s="95">
        <f>'[1]2020-2021 Final-merged'!F45</f>
        <v>62395.839260750145</v>
      </c>
      <c r="D52" s="95">
        <f>'[1]2020-2021 Final-merged'!G45</f>
        <v>15272.900122071684</v>
      </c>
      <c r="E52" s="95">
        <f>'[1]2020-2021 Final-merged'!H45</f>
        <v>36564.834010550301</v>
      </c>
      <c r="F52" s="95">
        <f>'[1]2020-2021 Final-merged'!I45</f>
        <v>33678.95453599382</v>
      </c>
      <c r="G52" s="95">
        <f>'[1]2020-2021 Final-merged'!J45</f>
        <v>147912.52792936596</v>
      </c>
      <c r="H52" s="95">
        <f>'[1]2020-2021 Final-merged'!K45</f>
        <v>56156.25533467513</v>
      </c>
      <c r="I52" s="95">
        <f>'[1]2020-2021 Final-merged'!L45</f>
        <v>13745.610109864516</v>
      </c>
      <c r="J52" s="95">
        <f>'[1]2020-2021 Final-merged'!M45</f>
        <v>32908.350609495275</v>
      </c>
      <c r="K52" s="95">
        <f>'[1]2020-2021 Final-merged'!N45</f>
        <v>30311.05908239444</v>
      </c>
      <c r="L52" s="95">
        <f>'[1]2020-2021 Final-merged'!O45</f>
        <v>133121.27513642935</v>
      </c>
      <c r="M52" s="95">
        <f t="shared" si="8"/>
        <v>133121.27513642935</v>
      </c>
      <c r="N52" s="95">
        <f>'[1]Hold Harmless Base-21'!Y44</f>
        <v>122338.04065262657</v>
      </c>
      <c r="O52" s="110">
        <f t="shared" si="9"/>
        <v>10783.234483802778</v>
      </c>
      <c r="P52" s="111">
        <f t="shared" si="10"/>
        <v>10783.234483802778</v>
      </c>
      <c r="Q52" s="112">
        <f t="shared" si="11"/>
        <v>5112.3397586310366</v>
      </c>
      <c r="R52" s="113">
        <f t="shared" si="12"/>
        <v>128008.93537779832</v>
      </c>
      <c r="S52" s="114">
        <f t="shared" si="13"/>
        <v>1.0463543039836154</v>
      </c>
      <c r="T52" s="115">
        <f t="shared" si="14"/>
        <v>0.9615963732814935</v>
      </c>
      <c r="U52" s="101" t="b">
        <f t="shared" si="15"/>
        <v>0</v>
      </c>
      <c r="V52" s="95">
        <f t="shared" si="16"/>
        <v>126880.46243483145</v>
      </c>
      <c r="W52" s="95">
        <f t="shared" si="17"/>
        <v>126880.46243483163</v>
      </c>
      <c r="X52" s="95">
        <f t="shared" si="18"/>
        <v>126880.46243483163</v>
      </c>
      <c r="Y52" s="95">
        <f>'[1]Hold Harmless Base-21'!L44</f>
        <v>51607.425191743365</v>
      </c>
      <c r="Z52" s="95">
        <f>'[1]Hold Harmless Base-21'!M44</f>
        <v>12632.173232207704</v>
      </c>
      <c r="AA52" s="95">
        <f>'[1]Hold Harmless Base-21'!N44</f>
        <v>30242.672559659095</v>
      </c>
      <c r="AB52" s="95">
        <f>'[1]Hold Harmless Base-21'!O44</f>
        <v>27855.769669016405</v>
      </c>
      <c r="AC52" s="95">
        <f t="shared" si="19"/>
        <v>122338.04065262657</v>
      </c>
      <c r="AD52" s="116">
        <f>'[1]Populations-merged FY21'!M45</f>
        <v>0.25925925925925924</v>
      </c>
      <c r="AE52" s="117">
        <f t="shared" si="20"/>
        <v>0</v>
      </c>
      <c r="AF52" s="117">
        <f t="shared" si="21"/>
        <v>0.9</v>
      </c>
      <c r="AG52" s="117">
        <f t="shared" si="22"/>
        <v>0</v>
      </c>
      <c r="AH52" s="117">
        <f t="shared" si="23"/>
        <v>0.9</v>
      </c>
      <c r="AI52" s="95">
        <f t="shared" si="24"/>
        <v>110104.23658736392</v>
      </c>
      <c r="AJ52" s="95">
        <f t="shared" si="25"/>
        <v>0</v>
      </c>
      <c r="AK52" s="95">
        <f t="shared" si="26"/>
        <v>126880.46243483163</v>
      </c>
      <c r="AL52" s="95">
        <f t="shared" si="27"/>
        <v>126438.81532290037</v>
      </c>
      <c r="AM52" s="95">
        <f t="shared" si="28"/>
        <v>126438.81532290037</v>
      </c>
      <c r="AN52" s="95">
        <f t="shared" si="29"/>
        <v>0</v>
      </c>
      <c r="AO52" s="95">
        <f t="shared" si="30"/>
        <v>126438.81532290037</v>
      </c>
      <c r="AP52" s="95">
        <f t="shared" si="31"/>
        <v>126434.54761446241</v>
      </c>
      <c r="AQ52" s="95">
        <f t="shared" si="32"/>
        <v>126434.54761446241</v>
      </c>
      <c r="AR52" s="95">
        <f t="shared" si="33"/>
        <v>0</v>
      </c>
      <c r="AS52" s="95">
        <f t="shared" si="34"/>
        <v>126434.54761446241</v>
      </c>
      <c r="AT52" s="95">
        <f t="shared" si="35"/>
        <v>126434.5476144624</v>
      </c>
      <c r="AU52" s="95">
        <v>126434.54761446243</v>
      </c>
      <c r="AV52" s="95">
        <f t="shared" si="36"/>
        <v>0</v>
      </c>
      <c r="AW52" s="95">
        <f>'[1]Populations-merged FY21'!K45</f>
        <v>91</v>
      </c>
      <c r="AX52" s="103">
        <f t="shared" si="37"/>
        <v>1389</v>
      </c>
      <c r="AY52" s="104">
        <v>0</v>
      </c>
      <c r="AZ52" s="118">
        <f t="shared" si="38"/>
        <v>0</v>
      </c>
      <c r="BA52" s="119">
        <f t="shared" si="39"/>
        <v>126434.54761446243</v>
      </c>
      <c r="BB52" s="135">
        <f t="shared" si="3"/>
        <v>126434.54761446243</v>
      </c>
      <c r="BC52" s="121">
        <f>'[1]Spec Schs Calculations-21'!C43</f>
        <v>0</v>
      </c>
      <c r="BD52" s="129">
        <f t="shared" si="4"/>
        <v>0</v>
      </c>
      <c r="BE52" s="123">
        <f>'[1]Spec Schs Calculations-21'!D43</f>
        <v>0</v>
      </c>
      <c r="BF52" s="130">
        <f t="shared" si="5"/>
        <v>0</v>
      </c>
      <c r="BG52" s="123">
        <f>'[1]Spec Schs Calculations-21'!E43</f>
        <v>0</v>
      </c>
      <c r="BH52" s="130">
        <f t="shared" si="6"/>
        <v>0</v>
      </c>
      <c r="BI52" s="131">
        <f>'[1]Spec Schs Calculations-21'!F43</f>
        <v>0</v>
      </c>
      <c r="BJ52" s="130">
        <f t="shared" si="7"/>
        <v>0</v>
      </c>
      <c r="BK52" s="127">
        <f t="shared" si="40"/>
        <v>0</v>
      </c>
      <c r="BL52" s="11"/>
    </row>
    <row r="53" spans="1:68" ht="14.5" x14ac:dyDescent="0.35">
      <c r="A53" s="101">
        <v>4701170</v>
      </c>
      <c r="B53" s="95" t="s">
        <v>397</v>
      </c>
      <c r="C53" s="95">
        <f>'[1]2020-2021 Final-merged'!F46</f>
        <v>596901.78974222019</v>
      </c>
      <c r="D53" s="95">
        <f>'[1]2020-2021 Final-merged'!G46</f>
        <v>146106.23922088047</v>
      </c>
      <c r="E53" s="95">
        <f>'[1]2020-2021 Final-merged'!H46</f>
        <v>249348.01245448555</v>
      </c>
      <c r="F53" s="95">
        <f>'[1]2020-2021 Final-merged'!I46</f>
        <v>251951.36805507241</v>
      </c>
      <c r="G53" s="95">
        <f>'[1]2020-2021 Final-merged'!J46</f>
        <v>1244307.4094726585</v>
      </c>
      <c r="H53" s="95">
        <f>'[1]2020-2021 Final-merged'!K46</f>
        <v>607503.18933226017</v>
      </c>
      <c r="I53" s="95">
        <f>'[1]2020-2021 Final-merged'!L46</f>
        <v>150173.09277795762</v>
      </c>
      <c r="J53" s="95">
        <f>'[1]2020-2021 Final-merged'!M46</f>
        <v>270869.65167248104</v>
      </c>
      <c r="K53" s="95">
        <f>'[1]2020-2021 Final-merged'!N46</f>
        <v>231346.78765575372</v>
      </c>
      <c r="L53" s="95">
        <f>'[1]2020-2021 Final-merged'!O46</f>
        <v>1259892.7214384526</v>
      </c>
      <c r="M53" s="95">
        <f t="shared" si="8"/>
        <v>1259892.7214384526</v>
      </c>
      <c r="N53" s="95">
        <f>'[1]Hold Harmless Base-21'!Y45</f>
        <v>1159707.1176834302</v>
      </c>
      <c r="O53" s="110">
        <f t="shared" si="9"/>
        <v>100185.6037550224</v>
      </c>
      <c r="P53" s="111">
        <f t="shared" si="10"/>
        <v>100185.6037550224</v>
      </c>
      <c r="Q53" s="112">
        <f t="shared" si="11"/>
        <v>47498.071760248997</v>
      </c>
      <c r="R53" s="113">
        <f t="shared" si="12"/>
        <v>1212394.6496782035</v>
      </c>
      <c r="S53" s="114">
        <f t="shared" si="13"/>
        <v>1.0454317570284635</v>
      </c>
      <c r="T53" s="115">
        <f t="shared" si="14"/>
        <v>0.96229990780007102</v>
      </c>
      <c r="U53" s="101" t="b">
        <f t="shared" si="15"/>
        <v>0</v>
      </c>
      <c r="V53" s="95">
        <f t="shared" si="16"/>
        <v>1201706.6882923692</v>
      </c>
      <c r="W53" s="95">
        <f t="shared" si="17"/>
        <v>1201706.6882923709</v>
      </c>
      <c r="X53" s="95">
        <f t="shared" si="18"/>
        <v>1201706.6882923709</v>
      </c>
      <c r="Y53" s="95">
        <f>'[1]Hold Harmless Base-21'!L45</f>
        <v>556318.51811876683</v>
      </c>
      <c r="Z53" s="95">
        <f>'[1]Hold Harmless Base-21'!M45</f>
        <v>136172.49585793467</v>
      </c>
      <c r="AA53" s="95">
        <f>'[1]Hold Harmless Base-21'!N45</f>
        <v>232394.87494994098</v>
      </c>
      <c r="AB53" s="95">
        <f>'[1]Hold Harmless Base-21'!O45</f>
        <v>234821.22875678775</v>
      </c>
      <c r="AC53" s="95">
        <f t="shared" si="19"/>
        <v>1159707.1176834302</v>
      </c>
      <c r="AD53" s="116">
        <f>'[1]Populations-merged FY21'!M46</f>
        <v>0.19019054340155259</v>
      </c>
      <c r="AE53" s="117">
        <f t="shared" si="20"/>
        <v>0</v>
      </c>
      <c r="AF53" s="117">
        <f t="shared" si="21"/>
        <v>0.9</v>
      </c>
      <c r="AG53" s="117">
        <f t="shared" si="22"/>
        <v>0</v>
      </c>
      <c r="AH53" s="117">
        <f t="shared" si="23"/>
        <v>0.9</v>
      </c>
      <c r="AI53" s="95">
        <f t="shared" si="24"/>
        <v>1043736.4059150872</v>
      </c>
      <c r="AJ53" s="95">
        <f t="shared" si="25"/>
        <v>0</v>
      </c>
      <c r="AK53" s="95">
        <f t="shared" si="26"/>
        <v>1201706.6882923709</v>
      </c>
      <c r="AL53" s="95">
        <f t="shared" si="27"/>
        <v>1197523.7725141011</v>
      </c>
      <c r="AM53" s="95">
        <f t="shared" si="28"/>
        <v>1197523.7725141011</v>
      </c>
      <c r="AN53" s="95">
        <f t="shared" si="29"/>
        <v>0</v>
      </c>
      <c r="AO53" s="95">
        <f t="shared" si="30"/>
        <v>1197523.7725141011</v>
      </c>
      <c r="AP53" s="95">
        <f t="shared" si="31"/>
        <v>1197483.3523132666</v>
      </c>
      <c r="AQ53" s="95">
        <f t="shared" si="32"/>
        <v>1197483.3523132666</v>
      </c>
      <c r="AR53" s="95">
        <f t="shared" si="33"/>
        <v>0</v>
      </c>
      <c r="AS53" s="95">
        <f t="shared" si="34"/>
        <v>1197483.3523132666</v>
      </c>
      <c r="AT53" s="95">
        <f t="shared" si="35"/>
        <v>1197483.3523132664</v>
      </c>
      <c r="AU53" s="95">
        <v>1197483.3523132666</v>
      </c>
      <c r="AV53" s="95">
        <f t="shared" si="36"/>
        <v>0</v>
      </c>
      <c r="AW53" s="95">
        <f>'[1]Populations-merged FY21'!K46</f>
        <v>1078</v>
      </c>
      <c r="AX53" s="103">
        <f t="shared" si="37"/>
        <v>1111</v>
      </c>
      <c r="AY53" s="104">
        <v>0</v>
      </c>
      <c r="AZ53" s="118">
        <f t="shared" si="38"/>
        <v>0</v>
      </c>
      <c r="BA53" s="119">
        <f t="shared" si="39"/>
        <v>1197483.3523132666</v>
      </c>
      <c r="BB53" s="128">
        <f t="shared" si="3"/>
        <v>1197483.3523132666</v>
      </c>
      <c r="BC53" s="121">
        <f>'[1]Spec Schs Calculations-21'!C44</f>
        <v>0</v>
      </c>
      <c r="BD53" s="129">
        <f t="shared" si="4"/>
        <v>0</v>
      </c>
      <c r="BE53" s="123">
        <f>'[1]Spec Schs Calculations-21'!D44</f>
        <v>0</v>
      </c>
      <c r="BF53" s="130">
        <f t="shared" si="5"/>
        <v>0</v>
      </c>
      <c r="BG53" s="123">
        <f>'[1]Spec Schs Calculations-21'!E44</f>
        <v>0</v>
      </c>
      <c r="BH53" s="130">
        <f t="shared" si="6"/>
        <v>0</v>
      </c>
      <c r="BI53" s="131">
        <f>'[1]Spec Schs Calculations-21'!F44</f>
        <v>0</v>
      </c>
      <c r="BJ53" s="130">
        <f t="shared" si="7"/>
        <v>0</v>
      </c>
      <c r="BK53" s="127">
        <f t="shared" si="40"/>
        <v>0</v>
      </c>
      <c r="BL53" s="11"/>
    </row>
    <row r="54" spans="1:68" ht="14.5" x14ac:dyDescent="0.35">
      <c r="A54" s="101">
        <v>4701200</v>
      </c>
      <c r="B54" s="95" t="s">
        <v>398</v>
      </c>
      <c r="C54" s="95">
        <f>'[1]2020-2021 Final-merged'!F47</f>
        <v>171174.42629055347</v>
      </c>
      <c r="D54" s="95">
        <f>'[1]2020-2021 Final-merged'!G47</f>
        <v>41899.106529577177</v>
      </c>
      <c r="E54" s="95">
        <f>'[1]2020-2021 Final-merged'!H47</f>
        <v>97683.370035404892</v>
      </c>
      <c r="F54" s="95">
        <f>'[1]2020-2021 Final-merged'!I47</f>
        <v>97339.856288143143</v>
      </c>
      <c r="G54" s="95">
        <f>'[1]2020-2021 Final-merged'!J47</f>
        <v>408096.75914367865</v>
      </c>
      <c r="H54" s="95">
        <f>'[1]2020-2021 Final-merged'!K47</f>
        <v>154056.98366149812</v>
      </c>
      <c r="I54" s="95">
        <f>'[1]2020-2021 Final-merged'!L47</f>
        <v>37709.195876619458</v>
      </c>
      <c r="J54" s="95">
        <f>'[1]2020-2021 Final-merged'!M47</f>
        <v>87915.033031864412</v>
      </c>
      <c r="K54" s="95">
        <f>'[1]2020-2021 Final-merged'!N47</f>
        <v>87605.870659328837</v>
      </c>
      <c r="L54" s="95">
        <f>'[1]2020-2021 Final-merged'!O47</f>
        <v>367287.08322931081</v>
      </c>
      <c r="M54" s="95">
        <f t="shared" si="8"/>
        <v>367287.08322931081</v>
      </c>
      <c r="N54" s="95">
        <f>'[1]Hold Harmless Base-21'!Y46</f>
        <v>386333.94044455216</v>
      </c>
      <c r="O54" s="110">
        <f t="shared" si="9"/>
        <v>-19046.857215241354</v>
      </c>
      <c r="P54" s="111" t="str">
        <f t="shared" si="10"/>
        <v>0</v>
      </c>
      <c r="Q54" s="112">
        <f t="shared" si="11"/>
        <v>0</v>
      </c>
      <c r="R54" s="113">
        <f t="shared" si="12"/>
        <v>367287.08322931081</v>
      </c>
      <c r="S54" s="114">
        <f t="shared" si="13"/>
        <v>0.95069846259605295</v>
      </c>
      <c r="T54" s="115">
        <f t="shared" si="14"/>
        <v>1</v>
      </c>
      <c r="U54" s="101" t="b">
        <f t="shared" si="15"/>
        <v>0</v>
      </c>
      <c r="V54" s="95">
        <f t="shared" si="16"/>
        <v>364049.23475801275</v>
      </c>
      <c r="W54" s="95">
        <f t="shared" si="17"/>
        <v>364049.23475801322</v>
      </c>
      <c r="X54" s="95">
        <f t="shared" si="18"/>
        <v>364049.23475801322</v>
      </c>
      <c r="Y54" s="95">
        <f>'[1]Hold Harmless Base-21'!L46</f>
        <v>162046.10580816324</v>
      </c>
      <c r="Z54" s="95">
        <f>'[1]Hold Harmless Base-21'!M46</f>
        <v>39664.727945018152</v>
      </c>
      <c r="AA54" s="95">
        <f>'[1]Hold Harmless Base-21'!N46</f>
        <v>92474.150838317975</v>
      </c>
      <c r="AB54" s="95">
        <f>'[1]Hold Harmless Base-21'!O46</f>
        <v>92148.955853052772</v>
      </c>
      <c r="AC54" s="95">
        <f t="shared" si="19"/>
        <v>386333.94044455216</v>
      </c>
      <c r="AD54" s="116">
        <f>'[1]Populations-merged FY21'!M47</f>
        <v>0.26418786692759294</v>
      </c>
      <c r="AE54" s="117">
        <f t="shared" si="20"/>
        <v>0</v>
      </c>
      <c r="AF54" s="117">
        <f t="shared" si="21"/>
        <v>0.9</v>
      </c>
      <c r="AG54" s="117">
        <f t="shared" si="22"/>
        <v>0</v>
      </c>
      <c r="AH54" s="117">
        <f t="shared" si="23"/>
        <v>0.9</v>
      </c>
      <c r="AI54" s="95">
        <f t="shared" si="24"/>
        <v>347700.54640009697</v>
      </c>
      <c r="AJ54" s="95">
        <f t="shared" si="25"/>
        <v>0</v>
      </c>
      <c r="AK54" s="95">
        <f t="shared" si="26"/>
        <v>364049.23475801322</v>
      </c>
      <c r="AL54" s="95">
        <f t="shared" si="27"/>
        <v>362782.04759581125</v>
      </c>
      <c r="AM54" s="95">
        <f t="shared" si="28"/>
        <v>362782.04759581125</v>
      </c>
      <c r="AN54" s="95">
        <f t="shared" si="29"/>
        <v>0</v>
      </c>
      <c r="AO54" s="95">
        <f t="shared" si="30"/>
        <v>362782.04759581125</v>
      </c>
      <c r="AP54" s="95">
        <f t="shared" si="31"/>
        <v>362769.80255854392</v>
      </c>
      <c r="AQ54" s="95">
        <f t="shared" si="32"/>
        <v>362769.80255854392</v>
      </c>
      <c r="AR54" s="95">
        <f t="shared" si="33"/>
        <v>0</v>
      </c>
      <c r="AS54" s="95">
        <f t="shared" si="34"/>
        <v>362769.80255854392</v>
      </c>
      <c r="AT54" s="95">
        <f t="shared" si="35"/>
        <v>362769.80255854386</v>
      </c>
      <c r="AU54" s="95">
        <v>362769.80255854386</v>
      </c>
      <c r="AV54" s="95">
        <f t="shared" si="36"/>
        <v>0</v>
      </c>
      <c r="AW54" s="95">
        <f>'[1]Populations-merged FY21'!K47</f>
        <v>270</v>
      </c>
      <c r="AX54" s="103">
        <f t="shared" si="37"/>
        <v>1344</v>
      </c>
      <c r="AY54" s="104">
        <v>0</v>
      </c>
      <c r="AZ54" s="118">
        <f t="shared" si="38"/>
        <v>0</v>
      </c>
      <c r="BA54" s="119">
        <f t="shared" si="39"/>
        <v>362769.80255854386</v>
      </c>
      <c r="BB54" s="128">
        <f t="shared" si="3"/>
        <v>362769.80255854386</v>
      </c>
      <c r="BC54" s="121">
        <f>'[1]Spec Schs Calculations-21'!C45</f>
        <v>0</v>
      </c>
      <c r="BD54" s="129">
        <f t="shared" si="4"/>
        <v>0</v>
      </c>
      <c r="BE54" s="123">
        <f>'[1]Spec Schs Calculations-21'!D45</f>
        <v>0</v>
      </c>
      <c r="BF54" s="130">
        <f t="shared" si="5"/>
        <v>0</v>
      </c>
      <c r="BG54" s="123">
        <f>'[1]Spec Schs Calculations-21'!E45</f>
        <v>0</v>
      </c>
      <c r="BH54" s="130">
        <f t="shared" si="6"/>
        <v>0</v>
      </c>
      <c r="BI54" s="131">
        <f>'[1]Spec Schs Calculations-21'!F45</f>
        <v>0</v>
      </c>
      <c r="BJ54" s="130">
        <f t="shared" si="7"/>
        <v>0</v>
      </c>
      <c r="BK54" s="127">
        <f t="shared" si="40"/>
        <v>0</v>
      </c>
      <c r="BL54" s="11"/>
    </row>
    <row r="55" spans="1:68" ht="14.5" x14ac:dyDescent="0.35">
      <c r="A55" s="101">
        <v>4701230</v>
      </c>
      <c r="B55" s="95" t="s">
        <v>399</v>
      </c>
      <c r="C55" s="95">
        <f>'[1]2020-2021 Final-merged'!F48</f>
        <v>474870.98906411603</v>
      </c>
      <c r="D55" s="95">
        <f>'[1]2020-2021 Final-merged'!G48</f>
        <v>116236.23101753672</v>
      </c>
      <c r="E55" s="95">
        <f>'[1]2020-2021 Final-merged'!H48</f>
        <v>261786.07401195573</v>
      </c>
      <c r="F55" s="95">
        <f>'[1]2020-2021 Final-merged'!I48</f>
        <v>257978.55786099072</v>
      </c>
      <c r="G55" s="95">
        <f>'[1]2020-2021 Final-merged'!J48</f>
        <v>1110871.8519545991</v>
      </c>
      <c r="H55" s="95">
        <f>'[1]2020-2021 Final-merged'!K48</f>
        <v>462671.72397197183</v>
      </c>
      <c r="I55" s="95">
        <f>'[1]2020-2021 Final-merged'!L48</f>
        <v>114371.15878543897</v>
      </c>
      <c r="J55" s="95">
        <f>'[1]2020-2021 Final-merged'!M48</f>
        <v>264841.17223119503</v>
      </c>
      <c r="K55" s="95">
        <f>'[1]2020-2021 Final-merged'!N48</f>
        <v>234796.22011485981</v>
      </c>
      <c r="L55" s="95">
        <f>'[1]2020-2021 Final-merged'!O48</f>
        <v>1076680.2751034657</v>
      </c>
      <c r="M55" s="95">
        <f t="shared" si="8"/>
        <v>1076680.2751034657</v>
      </c>
      <c r="N55" s="95">
        <f>'[1]Hold Harmless Base-21'!Y47</f>
        <v>1056686.6268743258</v>
      </c>
      <c r="O55" s="110">
        <f t="shared" si="9"/>
        <v>19993.648229139857</v>
      </c>
      <c r="P55" s="111">
        <f t="shared" si="10"/>
        <v>19993.648229139857</v>
      </c>
      <c r="Q55" s="112">
        <f t="shared" si="11"/>
        <v>9479.0039960132781</v>
      </c>
      <c r="R55" s="113">
        <f t="shared" si="12"/>
        <v>1067201.2711074525</v>
      </c>
      <c r="S55" s="114">
        <f t="shared" si="13"/>
        <v>1.0099505794487329</v>
      </c>
      <c r="T55" s="115">
        <f t="shared" si="14"/>
        <v>0.99119608279709381</v>
      </c>
      <c r="U55" s="101" t="b">
        <f t="shared" si="15"/>
        <v>0</v>
      </c>
      <c r="V55" s="95">
        <f t="shared" si="16"/>
        <v>1057793.2734892371</v>
      </c>
      <c r="W55" s="95">
        <f t="shared" si="17"/>
        <v>1057793.2734892385</v>
      </c>
      <c r="X55" s="95">
        <f t="shared" si="18"/>
        <v>1057793.2734892385</v>
      </c>
      <c r="Y55" s="95">
        <f>'[1]Hold Harmless Base-21'!L47</f>
        <v>451708.10904221516</v>
      </c>
      <c r="Z55" s="95">
        <f>'[1]Hold Harmless Base-21'!M47</f>
        <v>110566.55244112312</v>
      </c>
      <c r="AA55" s="95">
        <f>'[1]Hold Harmless Base-21'!N47</f>
        <v>249016.88077129496</v>
      </c>
      <c r="AB55" s="95">
        <f>'[1]Hold Harmless Base-21'!O47</f>
        <v>245395.08461969244</v>
      </c>
      <c r="AC55" s="95">
        <f t="shared" si="19"/>
        <v>1056686.6268743258</v>
      </c>
      <c r="AD55" s="116">
        <f>'[1]Populations-merged FY21'!M48</f>
        <v>0.3073234524847428</v>
      </c>
      <c r="AE55" s="117">
        <f t="shared" si="20"/>
        <v>0</v>
      </c>
      <c r="AF55" s="117">
        <f t="shared" si="21"/>
        <v>0</v>
      </c>
      <c r="AG55" s="117">
        <f t="shared" si="22"/>
        <v>0.95</v>
      </c>
      <c r="AH55" s="117">
        <f t="shared" si="23"/>
        <v>0.95</v>
      </c>
      <c r="AI55" s="95">
        <f t="shared" si="24"/>
        <v>1003852.2955306094</v>
      </c>
      <c r="AJ55" s="95">
        <f t="shared" si="25"/>
        <v>0</v>
      </c>
      <c r="AK55" s="95">
        <f t="shared" si="26"/>
        <v>1057793.2734892385</v>
      </c>
      <c r="AL55" s="95">
        <f t="shared" si="27"/>
        <v>1054111.2933380643</v>
      </c>
      <c r="AM55" s="95">
        <f t="shared" si="28"/>
        <v>1054111.2933380643</v>
      </c>
      <c r="AN55" s="95">
        <f t="shared" si="29"/>
        <v>0</v>
      </c>
      <c r="AO55" s="95">
        <f t="shared" si="30"/>
        <v>1054111.2933380643</v>
      </c>
      <c r="AP55" s="95">
        <f t="shared" si="31"/>
        <v>1054075.7137603087</v>
      </c>
      <c r="AQ55" s="95">
        <f t="shared" si="32"/>
        <v>1054075.7137603087</v>
      </c>
      <c r="AR55" s="95">
        <f t="shared" si="33"/>
        <v>0</v>
      </c>
      <c r="AS55" s="95">
        <f t="shared" si="34"/>
        <v>1054075.7137603087</v>
      </c>
      <c r="AT55" s="95">
        <f t="shared" si="35"/>
        <v>1054075.7137603085</v>
      </c>
      <c r="AU55" s="95">
        <v>1054075.7137603085</v>
      </c>
      <c r="AV55" s="95">
        <f t="shared" si="36"/>
        <v>0</v>
      </c>
      <c r="AW55" s="95">
        <f>'[1]Populations-merged FY21'!K48+116</f>
        <v>821</v>
      </c>
      <c r="AX55" s="103">
        <f t="shared" si="37"/>
        <v>1284</v>
      </c>
      <c r="AY55" s="104">
        <v>0</v>
      </c>
      <c r="AZ55" s="118">
        <f t="shared" si="38"/>
        <v>0</v>
      </c>
      <c r="BA55" s="119">
        <f t="shared" si="39"/>
        <v>1054075.7137603085</v>
      </c>
      <c r="BB55" s="136">
        <f>AW6</f>
        <v>897644.55338399613</v>
      </c>
      <c r="BC55" s="121">
        <f>'[1]Spec Schs Calculations-21'!C46</f>
        <v>0</v>
      </c>
      <c r="BD55" s="129">
        <f t="shared" si="4"/>
        <v>0</v>
      </c>
      <c r="BE55" s="123">
        <f>'[1]Spec Schs Calculations-21'!D46</f>
        <v>0</v>
      </c>
      <c r="BF55" s="130">
        <f t="shared" si="5"/>
        <v>0</v>
      </c>
      <c r="BG55" s="123">
        <f>'[1]Spec Schs Calculations-21'!E46</f>
        <v>0</v>
      </c>
      <c r="BH55" s="130">
        <f t="shared" si="6"/>
        <v>0</v>
      </c>
      <c r="BI55" s="131">
        <f>'[1]Spec Schs Calculations-21'!F46</f>
        <v>0</v>
      </c>
      <c r="BJ55" s="130">
        <f t="shared" si="7"/>
        <v>0</v>
      </c>
      <c r="BK55" s="127">
        <f t="shared" si="40"/>
        <v>0</v>
      </c>
      <c r="BL55" s="11"/>
    </row>
    <row r="56" spans="1:68" ht="14.5" x14ac:dyDescent="0.35">
      <c r="A56" s="101">
        <v>4701290</v>
      </c>
      <c r="B56" s="95" t="s">
        <v>400</v>
      </c>
      <c r="C56" s="95">
        <f>'[1]2020-2021 Final-merged'!F49</f>
        <v>642235.22071783268</v>
      </c>
      <c r="D56" s="95">
        <f>'[1]2020-2021 Final-merged'!G49</f>
        <v>157202.69968498213</v>
      </c>
      <c r="E56" s="95">
        <f>'[1]2020-2021 Final-merged'!H49</f>
        <v>272676.83722449496</v>
      </c>
      <c r="F56" s="95">
        <f>'[1]2020-2021 Final-merged'!I49</f>
        <v>241878.79848468993</v>
      </c>
      <c r="G56" s="95">
        <f>'[1]2020-2021 Final-merged'!J49</f>
        <v>1313993.5561119998</v>
      </c>
      <c r="H56" s="95">
        <f>'[1]2020-2021 Final-merged'!K49</f>
        <v>677382.9625022047</v>
      </c>
      <c r="I56" s="95">
        <f>'[1]2020-2021 Final-merged'!L49</f>
        <v>167447.17766150748</v>
      </c>
      <c r="J56" s="95">
        <f>'[1]2020-2021 Final-merged'!M49</f>
        <v>310493.52521639084</v>
      </c>
      <c r="K56" s="95">
        <f>'[1]2020-2021 Final-merged'!N49</f>
        <v>265189.10185470787</v>
      </c>
      <c r="L56" s="95">
        <f>'[1]2020-2021 Final-merged'!O49</f>
        <v>1420512.7672348109</v>
      </c>
      <c r="M56" s="95">
        <f t="shared" si="8"/>
        <v>1420512.7672348109</v>
      </c>
      <c r="N56" s="95">
        <f>'[1]Hold Harmless Base-21'!Y48</f>
        <v>1203401.5099213657</v>
      </c>
      <c r="O56" s="110">
        <f t="shared" si="9"/>
        <v>217111.25731344521</v>
      </c>
      <c r="P56" s="111">
        <f t="shared" si="10"/>
        <v>217111.25731344521</v>
      </c>
      <c r="Q56" s="112">
        <f t="shared" si="11"/>
        <v>102932.61400158939</v>
      </c>
      <c r="R56" s="113">
        <f t="shared" si="12"/>
        <v>1317580.1532332215</v>
      </c>
      <c r="S56" s="114">
        <f t="shared" si="13"/>
        <v>1.0948799235920159</v>
      </c>
      <c r="T56" s="115">
        <f t="shared" si="14"/>
        <v>0.92753840980819946</v>
      </c>
      <c r="U56" s="101" t="b">
        <f t="shared" si="15"/>
        <v>0</v>
      </c>
      <c r="V56" s="95">
        <f t="shared" si="16"/>
        <v>1305964.9206814812</v>
      </c>
      <c r="W56" s="95">
        <f t="shared" si="17"/>
        <v>1305964.9206814831</v>
      </c>
      <c r="X56" s="95">
        <f t="shared" si="18"/>
        <v>1305964.9206814831</v>
      </c>
      <c r="Y56" s="95">
        <f>'[1]Hold Harmless Base-21'!L48</f>
        <v>588181.60160798021</v>
      </c>
      <c r="Z56" s="95">
        <f>'[1]Hold Harmless Base-21'!M48</f>
        <v>143971.76096082595</v>
      </c>
      <c r="AA56" s="95">
        <f>'[1]Hold Harmless Base-21'!N48</f>
        <v>249727.03717625409</v>
      </c>
      <c r="AB56" s="95">
        <f>'[1]Hold Harmless Base-21'!O48</f>
        <v>221521.11017630534</v>
      </c>
      <c r="AC56" s="95">
        <f t="shared" si="19"/>
        <v>1203401.5099213657</v>
      </c>
      <c r="AD56" s="116">
        <f>'[1]Populations-merged FY21'!M49</f>
        <v>0.19701688247828225</v>
      </c>
      <c r="AE56" s="117">
        <f t="shared" si="20"/>
        <v>0</v>
      </c>
      <c r="AF56" s="117">
        <f t="shared" si="21"/>
        <v>0.9</v>
      </c>
      <c r="AG56" s="117">
        <f t="shared" si="22"/>
        <v>0</v>
      </c>
      <c r="AH56" s="117">
        <f t="shared" si="23"/>
        <v>0.9</v>
      </c>
      <c r="AI56" s="95">
        <f t="shared" si="24"/>
        <v>1083061.3589292292</v>
      </c>
      <c r="AJ56" s="95">
        <f t="shared" si="25"/>
        <v>0</v>
      </c>
      <c r="AK56" s="95">
        <f t="shared" si="26"/>
        <v>1305964.9206814831</v>
      </c>
      <c r="AL56" s="95">
        <f t="shared" si="27"/>
        <v>1301419.1015345932</v>
      </c>
      <c r="AM56" s="95">
        <f t="shared" si="28"/>
        <v>1301419.1015345932</v>
      </c>
      <c r="AN56" s="95">
        <f t="shared" si="29"/>
        <v>0</v>
      </c>
      <c r="AO56" s="95">
        <f t="shared" si="30"/>
        <v>1301419.1015345932</v>
      </c>
      <c r="AP56" s="95">
        <f t="shared" si="31"/>
        <v>1301375.1745390203</v>
      </c>
      <c r="AQ56" s="95">
        <f t="shared" si="32"/>
        <v>1301375.1745390203</v>
      </c>
      <c r="AR56" s="95">
        <f t="shared" si="33"/>
        <v>0</v>
      </c>
      <c r="AS56" s="95">
        <f t="shared" si="34"/>
        <v>1301375.1745390203</v>
      </c>
      <c r="AT56" s="95">
        <f t="shared" si="35"/>
        <v>1301375.1745390201</v>
      </c>
      <c r="AU56" s="95">
        <v>1301375.1745390203</v>
      </c>
      <c r="AV56" s="95">
        <f t="shared" si="36"/>
        <v>0</v>
      </c>
      <c r="AW56" s="95">
        <f>'[1]Populations-merged FY21'!K49</f>
        <v>1202</v>
      </c>
      <c r="AX56" s="103">
        <f t="shared" si="37"/>
        <v>1083</v>
      </c>
      <c r="AY56" s="104">
        <v>0</v>
      </c>
      <c r="AZ56" s="118">
        <f t="shared" si="38"/>
        <v>0</v>
      </c>
      <c r="BA56" s="119">
        <f t="shared" si="39"/>
        <v>1301375.1745390203</v>
      </c>
      <c r="BB56" s="128">
        <f t="shared" ref="BB56:BB119" si="41">BA56-BK56</f>
        <v>1301375.1745390203</v>
      </c>
      <c r="BC56" s="121">
        <f>'[1]Spec Schs Calculations-21'!C47</f>
        <v>0</v>
      </c>
      <c r="BD56" s="129">
        <f t="shared" si="4"/>
        <v>0</v>
      </c>
      <c r="BE56" s="123">
        <f>'[1]Spec Schs Calculations-21'!D47</f>
        <v>0</v>
      </c>
      <c r="BF56" s="130">
        <f t="shared" si="5"/>
        <v>0</v>
      </c>
      <c r="BG56" s="123">
        <f>'[1]Spec Schs Calculations-21'!E47</f>
        <v>0</v>
      </c>
      <c r="BH56" s="130">
        <f t="shared" si="6"/>
        <v>0</v>
      </c>
      <c r="BI56" s="131">
        <f>'[1]Spec Schs Calculations-21'!F47</f>
        <v>0</v>
      </c>
      <c r="BJ56" s="130">
        <f t="shared" si="7"/>
        <v>0</v>
      </c>
      <c r="BK56" s="127">
        <f t="shared" si="40"/>
        <v>0</v>
      </c>
      <c r="BL56" s="11"/>
    </row>
    <row r="57" spans="1:68" ht="14.5" x14ac:dyDescent="0.35">
      <c r="A57" s="101">
        <v>4701260</v>
      </c>
      <c r="B57" s="95" t="s">
        <v>401</v>
      </c>
      <c r="C57" s="95">
        <f>'[1]2020-2021 Final-merged'!F50</f>
        <v>253153.5682072826</v>
      </c>
      <c r="D57" s="95">
        <f>'[1]2020-2021 Final-merged'!G50</f>
        <v>42015.632199144326</v>
      </c>
      <c r="E57" s="95">
        <f>'[1]2020-2021 Final-merged'!H50</f>
        <v>87436.770870844266</v>
      </c>
      <c r="F57" s="95">
        <f>'[1]2020-2021 Final-merged'!I50</f>
        <v>88349.667688842324</v>
      </c>
      <c r="G57" s="95">
        <f>'[1]2020-2021 Final-merged'!J50</f>
        <v>470955.6389661135</v>
      </c>
      <c r="H57" s="95">
        <f>'[1]2020-2021 Final-merged'!K50</f>
        <v>215180.53297619021</v>
      </c>
      <c r="I57" s="95">
        <f>'[1]2020-2021 Final-merged'!L50</f>
        <v>0</v>
      </c>
      <c r="J57" s="95">
        <f>'[1]2020-2021 Final-merged'!M50</f>
        <v>79673.810244205946</v>
      </c>
      <c r="K57" s="95">
        <f>'[1]2020-2021 Final-merged'!N50</f>
        <v>75097.217535515971</v>
      </c>
      <c r="L57" s="95">
        <f>'[1]2020-2021 Final-merged'!O50</f>
        <v>369951.5607559121</v>
      </c>
      <c r="M57" s="95">
        <f t="shared" si="8"/>
        <v>369951.5607559121</v>
      </c>
      <c r="N57" s="95">
        <f>'[1]Hold Harmless Base-21'!Y49</f>
        <v>424550.50826190721</v>
      </c>
      <c r="O57" s="110">
        <f t="shared" si="9"/>
        <v>-54598.947505995107</v>
      </c>
      <c r="P57" s="111" t="str">
        <f t="shared" si="10"/>
        <v>0</v>
      </c>
      <c r="Q57" s="112">
        <f t="shared" si="11"/>
        <v>0</v>
      </c>
      <c r="R57" s="113">
        <f t="shared" si="12"/>
        <v>369951.5607559121</v>
      </c>
      <c r="S57" s="114">
        <f t="shared" si="13"/>
        <v>0.87139587294449128</v>
      </c>
      <c r="T57" s="115">
        <f t="shared" si="14"/>
        <v>1</v>
      </c>
      <c r="U57" s="101" t="b">
        <f t="shared" si="15"/>
        <v>0</v>
      </c>
      <c r="V57" s="95">
        <f t="shared" si="16"/>
        <v>366690.22337122657</v>
      </c>
      <c r="W57" s="95">
        <f t="shared" si="17"/>
        <v>366690.2233712271</v>
      </c>
      <c r="X57" s="95">
        <f t="shared" si="18"/>
        <v>366690.2233712271</v>
      </c>
      <c r="Y57" s="95">
        <f>'[1]Hold Harmless Base-21'!L49</f>
        <v>250562.95601987554</v>
      </c>
      <c r="Z57" s="95">
        <f>'[1]Hold Harmless Base-21'!M49</f>
        <v>41585.671011524042</v>
      </c>
      <c r="AA57" s="95">
        <f>'[1]Hold Harmless Base-21'!N49</f>
        <v>86541.998713968889</v>
      </c>
      <c r="AB57" s="95">
        <f>'[1]Hold Harmless Base-21'!O49</f>
        <v>87445.553528062752</v>
      </c>
      <c r="AC57" s="95">
        <f t="shared" si="19"/>
        <v>466136.17927343125</v>
      </c>
      <c r="AD57" s="116">
        <f>'[1]Populations-merged FY21'!M50</f>
        <v>7.3419709462112293E-2</v>
      </c>
      <c r="AE57" s="117">
        <f t="shared" si="20"/>
        <v>0.85</v>
      </c>
      <c r="AF57" s="117">
        <f t="shared" si="21"/>
        <v>0</v>
      </c>
      <c r="AG57" s="117">
        <f t="shared" si="22"/>
        <v>0</v>
      </c>
      <c r="AH57" s="117">
        <f t="shared" si="23"/>
        <v>0.85</v>
      </c>
      <c r="AI57" s="95">
        <f t="shared" si="24"/>
        <v>396215.75238241657</v>
      </c>
      <c r="AJ57" s="95">
        <f t="shared" si="25"/>
        <v>396215.75238241657</v>
      </c>
      <c r="AK57" s="95">
        <f t="shared" si="26"/>
        <v>0</v>
      </c>
      <c r="AL57" s="95">
        <f t="shared" si="27"/>
        <v>0</v>
      </c>
      <c r="AM57" s="95">
        <f t="shared" si="28"/>
        <v>396215.75238241657</v>
      </c>
      <c r="AN57" s="95">
        <f t="shared" si="29"/>
        <v>0</v>
      </c>
      <c r="AO57" s="95">
        <f t="shared" si="30"/>
        <v>0</v>
      </c>
      <c r="AP57" s="95">
        <f t="shared" si="31"/>
        <v>0</v>
      </c>
      <c r="AQ57" s="95">
        <f t="shared" si="32"/>
        <v>396215.75238241657</v>
      </c>
      <c r="AR57" s="95">
        <f t="shared" si="33"/>
        <v>0</v>
      </c>
      <c r="AS57" s="95">
        <f t="shared" si="34"/>
        <v>0</v>
      </c>
      <c r="AT57" s="95">
        <f t="shared" si="35"/>
        <v>0</v>
      </c>
      <c r="AU57" s="95">
        <v>396215.75238241657</v>
      </c>
      <c r="AV57" s="95">
        <f t="shared" si="36"/>
        <v>0</v>
      </c>
      <c r="AW57" s="95">
        <f>'[1]Populations-merged FY21'!K50</f>
        <v>374</v>
      </c>
      <c r="AX57" s="103">
        <f t="shared" si="37"/>
        <v>1059</v>
      </c>
      <c r="AY57" s="104">
        <v>0</v>
      </c>
      <c r="AZ57" s="118">
        <f t="shared" si="38"/>
        <v>0</v>
      </c>
      <c r="BA57" s="119">
        <f t="shared" si="39"/>
        <v>396215.75238241657</v>
      </c>
      <c r="BB57" s="128">
        <f t="shared" si="41"/>
        <v>396215.75238241657</v>
      </c>
      <c r="BC57" s="121">
        <f>'[1]Spec Schs Calculations-21'!C48</f>
        <v>0</v>
      </c>
      <c r="BD57" s="129">
        <f t="shared" si="4"/>
        <v>0</v>
      </c>
      <c r="BE57" s="123">
        <f>'[1]Spec Schs Calculations-21'!D48</f>
        <v>0</v>
      </c>
      <c r="BF57" s="130">
        <f t="shared" si="5"/>
        <v>0</v>
      </c>
      <c r="BG57" s="123">
        <f>'[1]Spec Schs Calculations-21'!E48</f>
        <v>0</v>
      </c>
      <c r="BH57" s="130">
        <f t="shared" si="6"/>
        <v>0</v>
      </c>
      <c r="BI57" s="131">
        <f>'[1]Spec Schs Calculations-21'!F48</f>
        <v>0</v>
      </c>
      <c r="BJ57" s="130">
        <f t="shared" si="7"/>
        <v>0</v>
      </c>
      <c r="BK57" s="127">
        <f t="shared" si="40"/>
        <v>0</v>
      </c>
      <c r="BL57" s="11"/>
    </row>
    <row r="58" spans="1:68" ht="14.5" x14ac:dyDescent="0.35">
      <c r="A58" s="101">
        <v>4700151</v>
      </c>
      <c r="B58" s="133" t="s">
        <v>402</v>
      </c>
      <c r="C58" s="95">
        <f>'[1]2020-2021 Final-merged'!F51</f>
        <v>693699.79400462541</v>
      </c>
      <c r="D58" s="134">
        <f>'[1]2020-2021 Final-merged'!G51</f>
        <v>0</v>
      </c>
      <c r="E58" s="95">
        <f>'[1]2020-2021 Final-merged'!H51</f>
        <v>543014.48539952061</v>
      </c>
      <c r="F58" s="95">
        <f>'[1]2020-2021 Final-merged'!I51</f>
        <v>553588.25036107004</v>
      </c>
      <c r="G58" s="95">
        <f>'[1]2020-2021 Final-merged'!J51</f>
        <v>1790302.5297652162</v>
      </c>
      <c r="H58" s="95">
        <f>'[1]2020-2021 Final-merged'!K51</f>
        <v>589644.82490393159</v>
      </c>
      <c r="I58" s="95">
        <f>'[1]2020-2021 Final-merged'!L51</f>
        <v>0</v>
      </c>
      <c r="J58" s="95">
        <f>'[1]2020-2021 Final-merged'!M51</f>
        <v>0</v>
      </c>
      <c r="K58" s="95">
        <f>'[1]2020-2021 Final-merged'!N51</f>
        <v>0</v>
      </c>
      <c r="L58" s="95">
        <f>'[1]2020-2021 Final-merged'!O51</f>
        <v>589644.82490393159</v>
      </c>
      <c r="M58" s="95">
        <f t="shared" si="8"/>
        <v>589644.82490393159</v>
      </c>
      <c r="N58" s="95">
        <f>'[1]Hold Harmless Base-21'!Y50</f>
        <v>686657.72944448318</v>
      </c>
      <c r="O58" s="110">
        <f t="shared" si="9"/>
        <v>-97012.904540551594</v>
      </c>
      <c r="P58" s="111" t="str">
        <f t="shared" si="10"/>
        <v>0</v>
      </c>
      <c r="Q58" s="112">
        <f t="shared" si="11"/>
        <v>0</v>
      </c>
      <c r="R58" s="113">
        <f t="shared" si="12"/>
        <v>589644.82490393159</v>
      </c>
      <c r="S58" s="114">
        <f t="shared" si="13"/>
        <v>0.85871723220965335</v>
      </c>
      <c r="T58" s="115">
        <f t="shared" si="14"/>
        <v>1</v>
      </c>
      <c r="U58" s="101" t="b">
        <f t="shared" si="15"/>
        <v>0</v>
      </c>
      <c r="V58" s="95">
        <f t="shared" si="16"/>
        <v>584446.7640896556</v>
      </c>
      <c r="W58" s="95">
        <f t="shared" si="17"/>
        <v>584446.76408965641</v>
      </c>
      <c r="X58" s="95">
        <f t="shared" si="18"/>
        <v>584446.76408965641</v>
      </c>
      <c r="Y58" s="95">
        <f>'[1]Hold Harmless Base-21'!L50</f>
        <v>686657.72944448318</v>
      </c>
      <c r="Z58" s="95">
        <f>'[1]Hold Harmless Base-21'!M50</f>
        <v>0</v>
      </c>
      <c r="AA58" s="95">
        <f>'[1]Hold Harmless Base-21'!N50</f>
        <v>537502.09647231502</v>
      </c>
      <c r="AB58" s="95">
        <f>'[1]Hold Harmless Base-21'!O50</f>
        <v>547968.52229934768</v>
      </c>
      <c r="AC58" s="95">
        <f t="shared" si="19"/>
        <v>1772128.348216146</v>
      </c>
      <c r="AD58" s="116">
        <f>'[1]Populations-merged FY21'!M51</f>
        <v>4.2004841235939054E-2</v>
      </c>
      <c r="AE58" s="117">
        <f t="shared" si="20"/>
        <v>0.85</v>
      </c>
      <c r="AF58" s="117">
        <f t="shared" si="21"/>
        <v>0</v>
      </c>
      <c r="AG58" s="117">
        <f t="shared" si="22"/>
        <v>0</v>
      </c>
      <c r="AH58" s="117">
        <f t="shared" si="23"/>
        <v>0.85</v>
      </c>
      <c r="AI58" s="95">
        <f t="shared" si="24"/>
        <v>1506309.0959837241</v>
      </c>
      <c r="AJ58" s="95">
        <f t="shared" si="25"/>
        <v>1506309.0959837241</v>
      </c>
      <c r="AK58" s="95">
        <f t="shared" si="26"/>
        <v>0</v>
      </c>
      <c r="AL58" s="95">
        <f t="shared" si="27"/>
        <v>0</v>
      </c>
      <c r="AM58" s="95">
        <f t="shared" si="28"/>
        <v>1506309.0959837241</v>
      </c>
      <c r="AN58" s="95">
        <f t="shared" si="29"/>
        <v>0</v>
      </c>
      <c r="AO58" s="95">
        <f t="shared" si="30"/>
        <v>0</v>
      </c>
      <c r="AP58" s="95">
        <f t="shared" si="31"/>
        <v>0</v>
      </c>
      <c r="AQ58" s="95">
        <f t="shared" si="32"/>
        <v>1506309.0959837241</v>
      </c>
      <c r="AR58" s="95">
        <f t="shared" si="33"/>
        <v>0</v>
      </c>
      <c r="AS58" s="95">
        <f t="shared" si="34"/>
        <v>0</v>
      </c>
      <c r="AT58" s="95">
        <f t="shared" si="35"/>
        <v>0</v>
      </c>
      <c r="AU58" s="95">
        <v>1506309.0959837241</v>
      </c>
      <c r="AV58" s="95">
        <f t="shared" si="36"/>
        <v>0</v>
      </c>
      <c r="AW58" s="95">
        <f>'[1]Populations-merged FY21'!K51</f>
        <v>295</v>
      </c>
      <c r="AX58" s="103">
        <f t="shared" si="37"/>
        <v>5106</v>
      </c>
      <c r="AY58" s="104">
        <v>0</v>
      </c>
      <c r="AZ58" s="118">
        <f t="shared" si="38"/>
        <v>0</v>
      </c>
      <c r="BA58" s="119">
        <f t="shared" si="39"/>
        <v>1506309.0959837241</v>
      </c>
      <c r="BB58" s="128">
        <f t="shared" si="41"/>
        <v>1506309.0959837241</v>
      </c>
      <c r="BC58" s="121">
        <f>'[1]Spec Schs Calculations-21'!C49</f>
        <v>0</v>
      </c>
      <c r="BD58" s="129">
        <f t="shared" si="4"/>
        <v>0</v>
      </c>
      <c r="BE58" s="123">
        <f>'[1]Spec Schs Calculations-21'!D49</f>
        <v>0</v>
      </c>
      <c r="BF58" s="130">
        <f t="shared" si="5"/>
        <v>0</v>
      </c>
      <c r="BG58" s="123">
        <f>'[1]Spec Schs Calculations-21'!E49</f>
        <v>0</v>
      </c>
      <c r="BH58" s="130">
        <f t="shared" si="6"/>
        <v>0</v>
      </c>
      <c r="BI58" s="131">
        <f>'[1]Spec Schs Calculations-21'!F49</f>
        <v>0</v>
      </c>
      <c r="BJ58" s="130">
        <f t="shared" si="7"/>
        <v>0</v>
      </c>
      <c r="BK58" s="127">
        <f t="shared" si="40"/>
        <v>0</v>
      </c>
      <c r="BL58" s="11"/>
    </row>
    <row r="59" spans="1:68" ht="14.5" x14ac:dyDescent="0.35">
      <c r="A59" s="101">
        <v>4701400</v>
      </c>
      <c r="B59" s="95" t="s">
        <v>403</v>
      </c>
      <c r="C59" s="95">
        <f>'[1]2020-2021 Final-merged'!F52</f>
        <v>290444.34912526171</v>
      </c>
      <c r="D59" s="95">
        <f>'[1]2020-2021 Final-merged'!G52</f>
        <v>49050.688845557735</v>
      </c>
      <c r="E59" s="95">
        <f>'[1]2020-2021 Final-merged'!H52</f>
        <v>102512.51152872885</v>
      </c>
      <c r="F59" s="95">
        <f>'[1]2020-2021 Final-merged'!I52</f>
        <v>86740.375871872704</v>
      </c>
      <c r="G59" s="95">
        <f>'[1]2020-2021 Final-merged'!J52</f>
        <v>528747.92537142104</v>
      </c>
      <c r="H59" s="95">
        <f>'[1]2020-2021 Final-merged'!K52</f>
        <v>259231.41659818153</v>
      </c>
      <c r="I59" s="95">
        <f>'[1]2020-2021 Final-merged'!L52</f>
        <v>41693.085518724074</v>
      </c>
      <c r="J59" s="95">
        <f>'[1]2020-2021 Final-merged'!M52</f>
        <v>97994.525968809496</v>
      </c>
      <c r="K59" s="95">
        <f>'[1]2020-2021 Final-merged'!N52</f>
        <v>83696.045868381218</v>
      </c>
      <c r="L59" s="95">
        <f>'[1]2020-2021 Final-merged'!O52</f>
        <v>482615.0739540963</v>
      </c>
      <c r="M59" s="95">
        <f t="shared" si="8"/>
        <v>482615.0739540963</v>
      </c>
      <c r="N59" s="95">
        <f>'[1]Hold Harmless Base-21'!Y51</f>
        <v>505431.12726365932</v>
      </c>
      <c r="O59" s="110">
        <f t="shared" si="9"/>
        <v>-22816.053309563024</v>
      </c>
      <c r="P59" s="111" t="str">
        <f t="shared" si="10"/>
        <v>0</v>
      </c>
      <c r="Q59" s="112">
        <f t="shared" si="11"/>
        <v>0</v>
      </c>
      <c r="R59" s="113">
        <f t="shared" si="12"/>
        <v>482615.0739540963</v>
      </c>
      <c r="S59" s="114">
        <f t="shared" si="13"/>
        <v>0.95485823472510234</v>
      </c>
      <c r="T59" s="115">
        <f t="shared" si="14"/>
        <v>1</v>
      </c>
      <c r="U59" s="101" t="b">
        <f t="shared" si="15"/>
        <v>0</v>
      </c>
      <c r="V59" s="95">
        <f t="shared" si="16"/>
        <v>478360.54241520178</v>
      </c>
      <c r="W59" s="95">
        <f t="shared" si="17"/>
        <v>478360.54241520242</v>
      </c>
      <c r="X59" s="95">
        <f t="shared" si="18"/>
        <v>478360.54241520242</v>
      </c>
      <c r="Y59" s="95">
        <f>'[1]Hold Harmless Base-21'!L51</f>
        <v>277636.29461547465</v>
      </c>
      <c r="Z59" s="95">
        <f>'[1]Hold Harmless Base-21'!M51</f>
        <v>46887.644880789259</v>
      </c>
      <c r="AA59" s="95">
        <f>'[1]Hold Harmless Base-21'!N51</f>
        <v>97991.900817763104</v>
      </c>
      <c r="AB59" s="95">
        <f>'[1]Hold Harmless Base-21'!O51</f>
        <v>82915.286949632296</v>
      </c>
      <c r="AC59" s="95">
        <f t="shared" si="19"/>
        <v>505431.12726365932</v>
      </c>
      <c r="AD59" s="116">
        <f>'[1]Populations-merged FY21'!M52</f>
        <v>0.13161659513590845</v>
      </c>
      <c r="AE59" s="117">
        <f t="shared" si="20"/>
        <v>0.85</v>
      </c>
      <c r="AF59" s="117">
        <f t="shared" si="21"/>
        <v>0</v>
      </c>
      <c r="AG59" s="117">
        <f t="shared" si="22"/>
        <v>0</v>
      </c>
      <c r="AH59" s="117">
        <f t="shared" si="23"/>
        <v>0.85</v>
      </c>
      <c r="AI59" s="95">
        <f t="shared" si="24"/>
        <v>429616.45817411039</v>
      </c>
      <c r="AJ59" s="95">
        <f t="shared" si="25"/>
        <v>0</v>
      </c>
      <c r="AK59" s="95">
        <f t="shared" si="26"/>
        <v>478360.54241520242</v>
      </c>
      <c r="AL59" s="95">
        <f t="shared" si="27"/>
        <v>476695.45901335037</v>
      </c>
      <c r="AM59" s="95">
        <f t="shared" si="28"/>
        <v>476695.45901335037</v>
      </c>
      <c r="AN59" s="95">
        <f t="shared" si="29"/>
        <v>0</v>
      </c>
      <c r="AO59" s="95">
        <f t="shared" si="30"/>
        <v>476695.45901335037</v>
      </c>
      <c r="AP59" s="95">
        <f t="shared" si="31"/>
        <v>476679.36903949565</v>
      </c>
      <c r="AQ59" s="95">
        <f t="shared" si="32"/>
        <v>476679.36903949565</v>
      </c>
      <c r="AR59" s="95">
        <f t="shared" si="33"/>
        <v>0</v>
      </c>
      <c r="AS59" s="95">
        <f t="shared" si="34"/>
        <v>476679.36903949565</v>
      </c>
      <c r="AT59" s="95">
        <f t="shared" si="35"/>
        <v>476679.36903949559</v>
      </c>
      <c r="AU59" s="95">
        <v>476679.36903949559</v>
      </c>
      <c r="AV59" s="95">
        <f t="shared" si="36"/>
        <v>0</v>
      </c>
      <c r="AW59" s="95">
        <f>'[1]Populations-merged FY21'!K52</f>
        <v>460</v>
      </c>
      <c r="AX59" s="103">
        <f t="shared" si="37"/>
        <v>1036</v>
      </c>
      <c r="AY59" s="104">
        <v>0</v>
      </c>
      <c r="AZ59" s="118">
        <f t="shared" si="38"/>
        <v>0</v>
      </c>
      <c r="BA59" s="119">
        <f t="shared" si="39"/>
        <v>476679.36903949559</v>
      </c>
      <c r="BB59" s="128">
        <f t="shared" si="41"/>
        <v>471499.36903949559</v>
      </c>
      <c r="BC59" s="121">
        <f>'[1]Spec Schs Calculations-21'!C50</f>
        <v>0</v>
      </c>
      <c r="BD59" s="129">
        <f t="shared" si="4"/>
        <v>0</v>
      </c>
      <c r="BE59" s="123">
        <f>'[1]Spec Schs Calculations-21'!D50</f>
        <v>4</v>
      </c>
      <c r="BF59" s="130">
        <f t="shared" si="5"/>
        <v>4144</v>
      </c>
      <c r="BG59" s="123">
        <f>'[1]Spec Schs Calculations-21'!E50</f>
        <v>1</v>
      </c>
      <c r="BH59" s="130">
        <f t="shared" si="6"/>
        <v>1036</v>
      </c>
      <c r="BI59" s="131">
        <f>'[1]Spec Schs Calculations-21'!F50</f>
        <v>0</v>
      </c>
      <c r="BJ59" s="130">
        <f t="shared" si="7"/>
        <v>0</v>
      </c>
      <c r="BK59" s="127">
        <f t="shared" si="40"/>
        <v>5180</v>
      </c>
      <c r="BL59" s="11"/>
    </row>
    <row r="60" spans="1:68" ht="14.5" x14ac:dyDescent="0.35">
      <c r="A60" s="101">
        <v>4701410</v>
      </c>
      <c r="B60" s="95" t="s">
        <v>404</v>
      </c>
      <c r="C60" s="95">
        <f>'[1]2020-2021 Final-merged'!F53</f>
        <v>483705.79816298338</v>
      </c>
      <c r="D60" s="95">
        <f>'[1]2020-2021 Final-merged'!G53</f>
        <v>118398.76554809554</v>
      </c>
      <c r="E60" s="95">
        <f>'[1]2020-2021 Final-merged'!H53</f>
        <v>198125.4119726335</v>
      </c>
      <c r="F60" s="95">
        <f>'[1]2020-2021 Final-merged'!I53</f>
        <v>200193.97027314</v>
      </c>
      <c r="G60" s="95">
        <f>'[1]2020-2021 Final-merged'!J53</f>
        <v>1000423.9459568524</v>
      </c>
      <c r="H60" s="95">
        <f>'[1]2020-2021 Final-merged'!K53</f>
        <v>536496.32304667134</v>
      </c>
      <c r="I60" s="95">
        <f>'[1]2020-2021 Final-merged'!L53</f>
        <v>132620.39362209244</v>
      </c>
      <c r="J60" s="95">
        <f>'[1]2020-2021 Final-merged'!M53</f>
        <v>240926.75321323995</v>
      </c>
      <c r="K60" s="95">
        <f>'[1]2020-2021 Final-merged'!N53</f>
        <v>196958.6296793971</v>
      </c>
      <c r="L60" s="95">
        <f>'[1]2020-2021 Final-merged'!O53</f>
        <v>1107002.0995614007</v>
      </c>
      <c r="M60" s="95">
        <f t="shared" si="8"/>
        <v>1107002.0995614007</v>
      </c>
      <c r="N60" s="95">
        <f>'[1]Hold Harmless Base-21'!Y52</f>
        <v>961334.48928205739</v>
      </c>
      <c r="O60" s="110">
        <f t="shared" si="9"/>
        <v>145667.61027934332</v>
      </c>
      <c r="P60" s="111">
        <f t="shared" si="10"/>
        <v>145667.61027934332</v>
      </c>
      <c r="Q60" s="112">
        <f t="shared" si="11"/>
        <v>69061.126018770752</v>
      </c>
      <c r="R60" s="113">
        <f t="shared" si="12"/>
        <v>1037940.97354263</v>
      </c>
      <c r="S60" s="114">
        <f t="shared" si="13"/>
        <v>1.0796876478631114</v>
      </c>
      <c r="T60" s="115">
        <f t="shared" si="14"/>
        <v>0.93761427729348201</v>
      </c>
      <c r="U60" s="101" t="b">
        <f t="shared" si="15"/>
        <v>0</v>
      </c>
      <c r="V60" s="95">
        <f t="shared" si="16"/>
        <v>1028790.9224029757</v>
      </c>
      <c r="W60" s="95">
        <f t="shared" si="17"/>
        <v>1028790.9224029772</v>
      </c>
      <c r="X60" s="95">
        <f t="shared" si="18"/>
        <v>1028790.9224029772</v>
      </c>
      <c r="Y60" s="95">
        <f>'[1]Hold Harmless Base-21'!L52</f>
        <v>464806.01380950632</v>
      </c>
      <c r="Z60" s="95">
        <f>'[1]Hold Harmless Base-21'!M52</f>
        <v>113772.58338307857</v>
      </c>
      <c r="AA60" s="95">
        <f>'[1]Hold Harmless Base-21'!N52</f>
        <v>190384.07917189485</v>
      </c>
      <c r="AB60" s="95">
        <f>'[1]Hold Harmless Base-21'!O52</f>
        <v>192371.81291757763</v>
      </c>
      <c r="AC60" s="95">
        <f t="shared" si="19"/>
        <v>961334.48928205739</v>
      </c>
      <c r="AD60" s="116">
        <f>'[1]Populations-merged FY21'!M53</f>
        <v>0.20790565625682464</v>
      </c>
      <c r="AE60" s="117">
        <f t="shared" si="20"/>
        <v>0</v>
      </c>
      <c r="AF60" s="117">
        <f t="shared" si="21"/>
        <v>0.9</v>
      </c>
      <c r="AG60" s="117">
        <f t="shared" si="22"/>
        <v>0</v>
      </c>
      <c r="AH60" s="117">
        <f t="shared" si="23"/>
        <v>0.9</v>
      </c>
      <c r="AI60" s="95">
        <f t="shared" si="24"/>
        <v>865201.04035385163</v>
      </c>
      <c r="AJ60" s="95">
        <f t="shared" si="25"/>
        <v>0</v>
      </c>
      <c r="AK60" s="95">
        <f t="shared" si="26"/>
        <v>1028790.9224029772</v>
      </c>
      <c r="AL60" s="95">
        <f t="shared" si="27"/>
        <v>1025209.894000801</v>
      </c>
      <c r="AM60" s="95">
        <f t="shared" si="28"/>
        <v>1025209.894000801</v>
      </c>
      <c r="AN60" s="95">
        <f t="shared" si="29"/>
        <v>0</v>
      </c>
      <c r="AO60" s="95">
        <f t="shared" si="30"/>
        <v>1025209.894000801</v>
      </c>
      <c r="AP60" s="95">
        <f t="shared" si="31"/>
        <v>1025175.289936344</v>
      </c>
      <c r="AQ60" s="95">
        <f t="shared" si="32"/>
        <v>1025175.289936344</v>
      </c>
      <c r="AR60" s="95">
        <f t="shared" si="33"/>
        <v>0</v>
      </c>
      <c r="AS60" s="95">
        <f t="shared" si="34"/>
        <v>1025175.289936344</v>
      </c>
      <c r="AT60" s="95">
        <f t="shared" si="35"/>
        <v>1025175.2899363438</v>
      </c>
      <c r="AU60" s="95">
        <v>1025175.2899363441</v>
      </c>
      <c r="AV60" s="95">
        <f t="shared" si="36"/>
        <v>0</v>
      </c>
      <c r="AW60" s="95">
        <f>'[1]Populations-merged FY21'!K53</f>
        <v>952</v>
      </c>
      <c r="AX60" s="103">
        <f t="shared" si="37"/>
        <v>1077</v>
      </c>
      <c r="AY60" s="104">
        <v>0</v>
      </c>
      <c r="AZ60" s="118">
        <f t="shared" si="38"/>
        <v>0</v>
      </c>
      <c r="BA60" s="119">
        <f t="shared" si="39"/>
        <v>1025175.2899363441</v>
      </c>
      <c r="BB60" s="128">
        <f t="shared" si="41"/>
        <v>1025175.2899363441</v>
      </c>
      <c r="BC60" s="121">
        <f>'[1]Spec Schs Calculations-21'!C51</f>
        <v>0</v>
      </c>
      <c r="BD60" s="129">
        <f t="shared" si="4"/>
        <v>0</v>
      </c>
      <c r="BE60" s="123">
        <f>'[1]Spec Schs Calculations-21'!D51</f>
        <v>0</v>
      </c>
      <c r="BF60" s="130">
        <f t="shared" si="5"/>
        <v>0</v>
      </c>
      <c r="BG60" s="123">
        <f>'[1]Spec Schs Calculations-21'!E51</f>
        <v>0</v>
      </c>
      <c r="BH60" s="130">
        <f t="shared" si="6"/>
        <v>0</v>
      </c>
      <c r="BI60" s="131">
        <f>'[1]Spec Schs Calculations-21'!F51</f>
        <v>0</v>
      </c>
      <c r="BJ60" s="130">
        <f t="shared" si="7"/>
        <v>0</v>
      </c>
      <c r="BK60" s="127">
        <f t="shared" si="40"/>
        <v>0</v>
      </c>
      <c r="BL60" s="11"/>
    </row>
    <row r="61" spans="1:68" ht="14.5" x14ac:dyDescent="0.35">
      <c r="A61" s="101">
        <v>4701440</v>
      </c>
      <c r="B61" s="95" t="s">
        <v>405</v>
      </c>
      <c r="C61" s="95">
        <f>'[1]2020-2021 Final-merged'!F54</f>
        <v>495971.68597566686</v>
      </c>
      <c r="D61" s="95">
        <f>'[1]2020-2021 Final-merged'!G54</f>
        <v>119591.60309200632</v>
      </c>
      <c r="E61" s="95">
        <f>'[1]2020-2021 Final-merged'!H54</f>
        <v>261140.40400825784</v>
      </c>
      <c r="F61" s="95">
        <f>'[1]2020-2021 Final-merged'!I54</f>
        <v>263866.87985469564</v>
      </c>
      <c r="G61" s="95">
        <f>'[1]2020-2021 Final-merged'!J54</f>
        <v>1140570.5729306266</v>
      </c>
      <c r="H61" s="95">
        <f>'[1]2020-2021 Final-merged'!K54</f>
        <v>473379.1085705923</v>
      </c>
      <c r="I61" s="95">
        <f>'[1]2020-2021 Final-merged'!L54</f>
        <v>117017.99437243446</v>
      </c>
      <c r="J61" s="95">
        <f>'[1]2020-2021 Final-merged'!M54</f>
        <v>235026.36360743205</v>
      </c>
      <c r="K61" s="95">
        <f>'[1]2020-2021 Final-merged'!N54</f>
        <v>237480.19186922608</v>
      </c>
      <c r="L61" s="95">
        <f>'[1]2020-2021 Final-merged'!O54</f>
        <v>1062903.658419685</v>
      </c>
      <c r="M61" s="95">
        <f t="shared" si="8"/>
        <v>1062903.658419685</v>
      </c>
      <c r="N61" s="95">
        <f>'[1]Hold Harmless Base-21'!Y53</f>
        <v>1019562.497044595</v>
      </c>
      <c r="O61" s="110">
        <f t="shared" si="9"/>
        <v>43341.161375090014</v>
      </c>
      <c r="P61" s="111">
        <f t="shared" si="10"/>
        <v>43341.161375090014</v>
      </c>
      <c r="Q61" s="112">
        <f t="shared" si="11"/>
        <v>20548.077927447306</v>
      </c>
      <c r="R61" s="113">
        <f t="shared" si="12"/>
        <v>1042355.5804922377</v>
      </c>
      <c r="S61" s="114">
        <f t="shared" si="13"/>
        <v>1.0223557491705639</v>
      </c>
      <c r="T61" s="115">
        <f t="shared" si="14"/>
        <v>0.98066797704130781</v>
      </c>
      <c r="U61" s="101" t="b">
        <f t="shared" si="15"/>
        <v>0</v>
      </c>
      <c r="V61" s="95">
        <f t="shared" si="16"/>
        <v>1033166.6120341809</v>
      </c>
      <c r="W61" s="95">
        <f t="shared" si="17"/>
        <v>1033166.6120341824</v>
      </c>
      <c r="X61" s="95">
        <f t="shared" si="18"/>
        <v>1033166.6120341824</v>
      </c>
      <c r="Y61" s="95">
        <f>'[1]Hold Harmless Base-21'!L53</f>
        <v>443351.90002094279</v>
      </c>
      <c r="Z61" s="95">
        <f>'[1]Hold Harmless Base-21'!M53</f>
        <v>106903.61155010118</v>
      </c>
      <c r="AA61" s="95">
        <f>'[1]Hold Harmless Base-21'!N53</f>
        <v>233434.88663378646</v>
      </c>
      <c r="AB61" s="95">
        <f>'[1]Hold Harmless Base-21'!O53</f>
        <v>235872.09883976451</v>
      </c>
      <c r="AC61" s="95">
        <f t="shared" si="19"/>
        <v>1019562.497044595</v>
      </c>
      <c r="AD61" s="116">
        <f>'[1]Populations-merged FY21'!M54</f>
        <v>0.23655308363841171</v>
      </c>
      <c r="AE61" s="117">
        <f t="shared" si="20"/>
        <v>0</v>
      </c>
      <c r="AF61" s="117">
        <f t="shared" si="21"/>
        <v>0.9</v>
      </c>
      <c r="AG61" s="117">
        <f t="shared" si="22"/>
        <v>0</v>
      </c>
      <c r="AH61" s="117">
        <f t="shared" si="23"/>
        <v>0.9</v>
      </c>
      <c r="AI61" s="95">
        <f t="shared" si="24"/>
        <v>917606.24734013551</v>
      </c>
      <c r="AJ61" s="95">
        <f t="shared" si="25"/>
        <v>0</v>
      </c>
      <c r="AK61" s="95">
        <f t="shared" si="26"/>
        <v>1033166.6120341824</v>
      </c>
      <c r="AL61" s="95">
        <f t="shared" si="27"/>
        <v>1029570.3526764183</v>
      </c>
      <c r="AM61" s="95">
        <f t="shared" si="28"/>
        <v>1029570.3526764183</v>
      </c>
      <c r="AN61" s="95">
        <f t="shared" si="29"/>
        <v>0</v>
      </c>
      <c r="AO61" s="95">
        <f t="shared" si="30"/>
        <v>1029570.3526764183</v>
      </c>
      <c r="AP61" s="95">
        <f t="shared" si="31"/>
        <v>1029535.6014327407</v>
      </c>
      <c r="AQ61" s="95">
        <f t="shared" si="32"/>
        <v>1029535.6014327407</v>
      </c>
      <c r="AR61" s="95">
        <f t="shared" si="33"/>
        <v>0</v>
      </c>
      <c r="AS61" s="95">
        <f t="shared" si="34"/>
        <v>1029535.6014327407</v>
      </c>
      <c r="AT61" s="95">
        <f t="shared" si="35"/>
        <v>1029535.6014327405</v>
      </c>
      <c r="AU61" s="95">
        <v>1029535.6014327407</v>
      </c>
      <c r="AV61" s="95">
        <f t="shared" si="36"/>
        <v>0</v>
      </c>
      <c r="AW61" s="95">
        <f>'[1]Populations-merged FY21'!K54</f>
        <v>840</v>
      </c>
      <c r="AX61" s="103">
        <f t="shared" si="37"/>
        <v>1226</v>
      </c>
      <c r="AY61" s="104">
        <v>33</v>
      </c>
      <c r="AZ61" s="118">
        <f t="shared" si="38"/>
        <v>40458</v>
      </c>
      <c r="BA61" s="119">
        <f t="shared" si="39"/>
        <v>989077.60143274069</v>
      </c>
      <c r="BB61" s="128">
        <f t="shared" si="41"/>
        <v>985399.60143274069</v>
      </c>
      <c r="BC61" s="121">
        <f>'[1]Spec Schs Calculations-21'!C52</f>
        <v>3</v>
      </c>
      <c r="BD61" s="129">
        <f t="shared" si="4"/>
        <v>3678</v>
      </c>
      <c r="BE61" s="123">
        <f>'[1]Spec Schs Calculations-21'!D52</f>
        <v>0</v>
      </c>
      <c r="BF61" s="130">
        <f t="shared" si="5"/>
        <v>0</v>
      </c>
      <c r="BG61" s="123">
        <f>'[1]Spec Schs Calculations-21'!E52</f>
        <v>0</v>
      </c>
      <c r="BH61" s="130">
        <f t="shared" si="6"/>
        <v>0</v>
      </c>
      <c r="BI61" s="131">
        <f>'[1]Spec Schs Calculations-21'!F52</f>
        <v>0</v>
      </c>
      <c r="BJ61" s="130">
        <f t="shared" si="7"/>
        <v>0</v>
      </c>
      <c r="BK61" s="127">
        <f t="shared" si="40"/>
        <v>3678</v>
      </c>
      <c r="BL61" s="11"/>
    </row>
    <row r="62" spans="1:68" ht="14.5" x14ac:dyDescent="0.35">
      <c r="A62" s="101">
        <v>4701470</v>
      </c>
      <c r="B62" s="95" t="s">
        <v>406</v>
      </c>
      <c r="C62" s="95">
        <f>'[1]2020-2021 Final-merged'!F55</f>
        <v>970724.64973804227</v>
      </c>
      <c r="D62" s="95">
        <f>'[1]2020-2021 Final-merged'!G55</f>
        <v>237608.48154515069</v>
      </c>
      <c r="E62" s="95">
        <f>'[1]2020-2021 Final-merged'!H55</f>
        <v>446592.05355148704</v>
      </c>
      <c r="F62" s="95">
        <f>'[1]2020-2021 Final-merged'!I55</f>
        <v>382540.49081316718</v>
      </c>
      <c r="G62" s="95">
        <f>'[1]2020-2021 Final-merged'!J55</f>
        <v>2037465.6756478474</v>
      </c>
      <c r="H62" s="95">
        <f>'[1]2020-2021 Final-merged'!K55</f>
        <v>982825.19684180128</v>
      </c>
      <c r="I62" s="95">
        <f>'[1]2020-2021 Final-merged'!L55</f>
        <v>242951.64545895919</v>
      </c>
      <c r="J62" s="95">
        <f>'[1]2020-2021 Final-merged'!M55</f>
        <v>483688.19828735193</v>
      </c>
      <c r="K62" s="95">
        <f>'[1]2020-2021 Final-merged'!N55</f>
        <v>413112.7655307817</v>
      </c>
      <c r="L62" s="95">
        <f>'[1]2020-2021 Final-merged'!O55</f>
        <v>2122577.8061188944</v>
      </c>
      <c r="M62" s="95">
        <f t="shared" si="8"/>
        <v>2122577.8061188944</v>
      </c>
      <c r="N62" s="95">
        <f>'[1]Hold Harmless Base-21'!Y54</f>
        <v>1919972.3625098052</v>
      </c>
      <c r="O62" s="110">
        <f t="shared" si="9"/>
        <v>202605.44360908912</v>
      </c>
      <c r="P62" s="111">
        <f t="shared" si="10"/>
        <v>202605.44360908912</v>
      </c>
      <c r="Q62" s="112">
        <f t="shared" si="11"/>
        <v>96055.396572675425</v>
      </c>
      <c r="R62" s="113">
        <f t="shared" si="12"/>
        <v>2026522.409546219</v>
      </c>
      <c r="S62" s="114">
        <f t="shared" si="13"/>
        <v>1.0554956149978798</v>
      </c>
      <c r="T62" s="115">
        <f t="shared" si="14"/>
        <v>0.95474587725558513</v>
      </c>
      <c r="U62" s="101" t="b">
        <f t="shared" si="15"/>
        <v>0</v>
      </c>
      <c r="V62" s="95">
        <f t="shared" si="16"/>
        <v>2008657.440192794</v>
      </c>
      <c r="W62" s="95">
        <f t="shared" si="17"/>
        <v>2008657.4401927968</v>
      </c>
      <c r="X62" s="95">
        <f t="shared" si="18"/>
        <v>2008657.4401927968</v>
      </c>
      <c r="Y62" s="95">
        <f>'[1]Hold Harmless Base-21'!L54</f>
        <v>914746.45260536042</v>
      </c>
      <c r="Z62" s="95">
        <f>'[1]Hold Harmless Base-21'!M54</f>
        <v>223906.45551344231</v>
      </c>
      <c r="AA62" s="95">
        <f>'[1]Hold Harmless Base-21'!N54</f>
        <v>420838.69700662064</v>
      </c>
      <c r="AB62" s="95">
        <f>'[1]Hold Harmless Base-21'!O54</f>
        <v>360480.75738438172</v>
      </c>
      <c r="AC62" s="95">
        <f t="shared" si="19"/>
        <v>1919972.3625098052</v>
      </c>
      <c r="AD62" s="116">
        <f>'[1]Populations-merged FY21'!M55</f>
        <v>0.22361841261700219</v>
      </c>
      <c r="AE62" s="117">
        <f t="shared" si="20"/>
        <v>0</v>
      </c>
      <c r="AF62" s="117">
        <f t="shared" si="21"/>
        <v>0.9</v>
      </c>
      <c r="AG62" s="117">
        <f t="shared" si="22"/>
        <v>0</v>
      </c>
      <c r="AH62" s="117">
        <f t="shared" si="23"/>
        <v>0.9</v>
      </c>
      <c r="AI62" s="95">
        <f t="shared" si="24"/>
        <v>1727975.1262588247</v>
      </c>
      <c r="AJ62" s="95">
        <f t="shared" si="25"/>
        <v>0</v>
      </c>
      <c r="AK62" s="95">
        <f t="shared" si="26"/>
        <v>2008657.4401927968</v>
      </c>
      <c r="AL62" s="95">
        <f t="shared" si="27"/>
        <v>2001665.6800723129</v>
      </c>
      <c r="AM62" s="95">
        <f t="shared" si="28"/>
        <v>2001665.6800723129</v>
      </c>
      <c r="AN62" s="95">
        <f t="shared" si="29"/>
        <v>0</v>
      </c>
      <c r="AO62" s="95">
        <f t="shared" si="30"/>
        <v>2001665.6800723129</v>
      </c>
      <c r="AP62" s="95">
        <f t="shared" si="31"/>
        <v>2001598.1175481703</v>
      </c>
      <c r="AQ62" s="95">
        <f t="shared" si="32"/>
        <v>2001598.1175481703</v>
      </c>
      <c r="AR62" s="95">
        <f t="shared" si="33"/>
        <v>0</v>
      </c>
      <c r="AS62" s="95">
        <f t="shared" si="34"/>
        <v>2001598.1175481703</v>
      </c>
      <c r="AT62" s="95">
        <f t="shared" si="35"/>
        <v>2001598.1175481698</v>
      </c>
      <c r="AU62" s="95">
        <v>2001598.1175481703</v>
      </c>
      <c r="AV62" s="95">
        <f t="shared" si="36"/>
        <v>0</v>
      </c>
      <c r="AW62" s="95">
        <f>'[1]Populations-merged FY21'!K55</f>
        <v>1744</v>
      </c>
      <c r="AX62" s="103">
        <f t="shared" si="37"/>
        <v>1148</v>
      </c>
      <c r="AY62" s="104">
        <v>35</v>
      </c>
      <c r="AZ62" s="118">
        <f t="shared" si="38"/>
        <v>40180</v>
      </c>
      <c r="BA62" s="119">
        <f t="shared" si="39"/>
        <v>1961418.1175481703</v>
      </c>
      <c r="BB62" s="135">
        <f t="shared" si="41"/>
        <v>1961418.1175481703</v>
      </c>
      <c r="BC62" s="121">
        <f>'[1]Spec Schs Calculations-21'!C53</f>
        <v>0</v>
      </c>
      <c r="BD62" s="129">
        <f t="shared" si="4"/>
        <v>0</v>
      </c>
      <c r="BE62" s="123">
        <f>'[1]Spec Schs Calculations-21'!D53</f>
        <v>0</v>
      </c>
      <c r="BF62" s="130">
        <f t="shared" si="5"/>
        <v>0</v>
      </c>
      <c r="BG62" s="123">
        <f>'[1]Spec Schs Calculations-21'!E53</f>
        <v>0</v>
      </c>
      <c r="BH62" s="130">
        <f t="shared" si="6"/>
        <v>0</v>
      </c>
      <c r="BI62" s="131">
        <f>'[1]Spec Schs Calculations-21'!F53</f>
        <v>0</v>
      </c>
      <c r="BJ62" s="130">
        <f t="shared" si="7"/>
        <v>0</v>
      </c>
      <c r="BK62" s="127">
        <f t="shared" si="40"/>
        <v>0</v>
      </c>
      <c r="BL62" s="11"/>
    </row>
    <row r="63" spans="1:68" ht="14.5" x14ac:dyDescent="0.35">
      <c r="A63" s="101">
        <v>4701500</v>
      </c>
      <c r="B63" s="95" t="s">
        <v>407</v>
      </c>
      <c r="C63" s="95">
        <f>'[1]2020-2021 Final-merged'!F56</f>
        <v>338483.62360035261</v>
      </c>
      <c r="D63" s="95">
        <f>'[1]2020-2021 Final-merged'!G56</f>
        <v>82852.104202034927</v>
      </c>
      <c r="E63" s="95">
        <f>'[1]2020-2021 Final-merged'!H56</f>
        <v>174936.22694429616</v>
      </c>
      <c r="F63" s="95">
        <f>'[1]2020-2021 Final-merged'!I56</f>
        <v>151573.15057204352</v>
      </c>
      <c r="G63" s="95">
        <f>'[1]2020-2021 Final-merged'!J56</f>
        <v>747845.1053187272</v>
      </c>
      <c r="H63" s="95">
        <f>'[1]2020-2021 Final-merged'!K56</f>
        <v>340945.66748239094</v>
      </c>
      <c r="I63" s="95">
        <f>'[1]2020-2021 Final-merged'!L56</f>
        <v>84280.817375384358</v>
      </c>
      <c r="J63" s="95">
        <f>'[1]2020-2021 Final-merged'!M56</f>
        <v>189367.80680422144</v>
      </c>
      <c r="K63" s="95">
        <f>'[1]2020-2021 Final-merged'!N56</f>
        <v>165851.48406462907</v>
      </c>
      <c r="L63" s="95">
        <f>'[1]2020-2021 Final-merged'!O56</f>
        <v>780445.77572662581</v>
      </c>
      <c r="M63" s="95">
        <f t="shared" si="8"/>
        <v>780445.77572662581</v>
      </c>
      <c r="N63" s="95">
        <f>'[1]Hold Harmless Base-21'!Y55</f>
        <v>640954.63910251623</v>
      </c>
      <c r="O63" s="110">
        <f t="shared" si="9"/>
        <v>139491.13662410958</v>
      </c>
      <c r="P63" s="111">
        <f t="shared" si="10"/>
        <v>139491.13662410958</v>
      </c>
      <c r="Q63" s="112">
        <f t="shared" si="11"/>
        <v>66132.855110517892</v>
      </c>
      <c r="R63" s="113">
        <f t="shared" si="12"/>
        <v>714312.92061610788</v>
      </c>
      <c r="S63" s="114">
        <f t="shared" si="13"/>
        <v>1.1144515961633574</v>
      </c>
      <c r="T63" s="115">
        <f t="shared" si="14"/>
        <v>0.91526271629961009</v>
      </c>
      <c r="U63" s="101" t="b">
        <f t="shared" si="15"/>
        <v>0</v>
      </c>
      <c r="V63" s="95">
        <f t="shared" si="16"/>
        <v>708015.8382964409</v>
      </c>
      <c r="W63" s="95">
        <f t="shared" si="17"/>
        <v>708015.83829644183</v>
      </c>
      <c r="X63" s="95">
        <f t="shared" si="18"/>
        <v>708015.83829644183</v>
      </c>
      <c r="Y63" s="95">
        <f>'[1]Hold Harmless Base-21'!L55</f>
        <v>290103.72236696264</v>
      </c>
      <c r="Z63" s="95">
        <f>'[1]Hold Harmless Base-21'!M55</f>
        <v>71009.946003546502</v>
      </c>
      <c r="AA63" s="95">
        <f>'[1]Hold Harmless Base-21'!N55</f>
        <v>149932.36622074258</v>
      </c>
      <c r="AB63" s="95">
        <f>'[1]Hold Harmless Base-21'!O55</f>
        <v>129908.60451126454</v>
      </c>
      <c r="AC63" s="95">
        <f t="shared" si="19"/>
        <v>640954.63910251623</v>
      </c>
      <c r="AD63" s="116">
        <f>'[1]Populations-merged FY21'!M56</f>
        <v>0.27425203989120578</v>
      </c>
      <c r="AE63" s="117">
        <f t="shared" si="20"/>
        <v>0</v>
      </c>
      <c r="AF63" s="117">
        <f t="shared" si="21"/>
        <v>0.9</v>
      </c>
      <c r="AG63" s="117">
        <f t="shared" si="22"/>
        <v>0</v>
      </c>
      <c r="AH63" s="117">
        <f t="shared" si="23"/>
        <v>0.9</v>
      </c>
      <c r="AI63" s="95">
        <f t="shared" si="24"/>
        <v>576859.17519226461</v>
      </c>
      <c r="AJ63" s="95">
        <f t="shared" si="25"/>
        <v>0</v>
      </c>
      <c r="AK63" s="95">
        <f t="shared" si="26"/>
        <v>708015.83829644183</v>
      </c>
      <c r="AL63" s="95">
        <f t="shared" si="27"/>
        <v>705551.36784776405</v>
      </c>
      <c r="AM63" s="95">
        <f t="shared" si="28"/>
        <v>705551.36784776405</v>
      </c>
      <c r="AN63" s="95">
        <f t="shared" si="29"/>
        <v>0</v>
      </c>
      <c r="AO63" s="95">
        <f t="shared" si="30"/>
        <v>705551.36784776405</v>
      </c>
      <c r="AP63" s="95">
        <f t="shared" si="31"/>
        <v>705527.55326583935</v>
      </c>
      <c r="AQ63" s="95">
        <f t="shared" si="32"/>
        <v>705527.55326583935</v>
      </c>
      <c r="AR63" s="95">
        <f t="shared" si="33"/>
        <v>0</v>
      </c>
      <c r="AS63" s="95">
        <f t="shared" si="34"/>
        <v>705527.55326583935</v>
      </c>
      <c r="AT63" s="95">
        <f t="shared" si="35"/>
        <v>705527.55326583923</v>
      </c>
      <c r="AU63" s="95">
        <v>705527.55326583935</v>
      </c>
      <c r="AV63" s="95">
        <f t="shared" si="36"/>
        <v>0</v>
      </c>
      <c r="AW63" s="95">
        <f>'[1]Populations-merged FY21'!K56</f>
        <v>605</v>
      </c>
      <c r="AX63" s="103">
        <f t="shared" si="37"/>
        <v>1166</v>
      </c>
      <c r="AY63" s="104">
        <v>79</v>
      </c>
      <c r="AZ63" s="118">
        <f t="shared" si="38"/>
        <v>92114</v>
      </c>
      <c r="BA63" s="119">
        <f t="shared" si="39"/>
        <v>613413.55326583935</v>
      </c>
      <c r="BB63" s="128">
        <f t="shared" si="41"/>
        <v>609915.55326583935</v>
      </c>
      <c r="BC63" s="121">
        <f>'[1]Spec Schs Calculations-21'!C54</f>
        <v>0</v>
      </c>
      <c r="BD63" s="129">
        <f t="shared" si="4"/>
        <v>0</v>
      </c>
      <c r="BE63" s="123">
        <f>'[1]Spec Schs Calculations-21'!D54</f>
        <v>0</v>
      </c>
      <c r="BF63" s="130">
        <f t="shared" si="5"/>
        <v>0</v>
      </c>
      <c r="BG63" s="123">
        <f>'[1]Spec Schs Calculations-21'!E54</f>
        <v>3</v>
      </c>
      <c r="BH63" s="130">
        <f t="shared" si="6"/>
        <v>3498</v>
      </c>
      <c r="BI63" s="131">
        <f>'[1]Spec Schs Calculations-21'!F54</f>
        <v>0</v>
      </c>
      <c r="BJ63" s="130">
        <f t="shared" si="7"/>
        <v>0</v>
      </c>
      <c r="BK63" s="127">
        <f t="shared" si="40"/>
        <v>3498</v>
      </c>
      <c r="BL63" s="11"/>
    </row>
    <row r="64" spans="1:68" ht="14.5" x14ac:dyDescent="0.35">
      <c r="A64" s="101">
        <v>4701530</v>
      </c>
      <c r="B64" s="95" t="s">
        <v>408</v>
      </c>
      <c r="C64" s="95">
        <f>'[1]2020-2021 Final-merged'!F57</f>
        <v>348974.95940525731</v>
      </c>
      <c r="D64" s="95">
        <f>'[1]2020-2021 Final-merged'!G57</f>
        <v>85420.113957073467</v>
      </c>
      <c r="E64" s="95">
        <f>'[1]2020-2021 Final-merged'!H57</f>
        <v>188270.24954533603</v>
      </c>
      <c r="F64" s="95">
        <f>'[1]2020-2021 Final-merged'!I57</f>
        <v>171597.78561577757</v>
      </c>
      <c r="G64" s="95">
        <f>'[1]2020-2021 Final-merged'!J57</f>
        <v>794263.10852344439</v>
      </c>
      <c r="H64" s="95">
        <f>'[1]2020-2021 Final-merged'!K57</f>
        <v>315022.52582257276</v>
      </c>
      <c r="I64" s="95">
        <f>'[1]2020-2021 Final-merged'!L57</f>
        <v>77872.689112132037</v>
      </c>
      <c r="J64" s="95">
        <f>'[1]2020-2021 Final-merged'!M57</f>
        <v>169807.10882400852</v>
      </c>
      <c r="K64" s="95">
        <f>'[1]2020-2021 Final-merged'!N57</f>
        <v>154438.00705419981</v>
      </c>
      <c r="L64" s="95">
        <f>'[1]2020-2021 Final-merged'!O57</f>
        <v>717140.33081291313</v>
      </c>
      <c r="M64" s="95">
        <f t="shared" si="8"/>
        <v>717140.33081291313</v>
      </c>
      <c r="N64" s="95">
        <f>'[1]Hold Harmless Base-21'!Y56</f>
        <v>786274.77867083426</v>
      </c>
      <c r="O64" s="110">
        <f t="shared" si="9"/>
        <v>-69134.447857921128</v>
      </c>
      <c r="P64" s="111" t="str">
        <f t="shared" si="10"/>
        <v>0</v>
      </c>
      <c r="Q64" s="112">
        <f t="shared" si="11"/>
        <v>0</v>
      </c>
      <c r="R64" s="113">
        <f t="shared" si="12"/>
        <v>717140.33081291313</v>
      </c>
      <c r="S64" s="114">
        <f t="shared" si="13"/>
        <v>0.9120734255589501</v>
      </c>
      <c r="T64" s="115">
        <f t="shared" si="14"/>
        <v>1</v>
      </c>
      <c r="U64" s="101" t="b">
        <f t="shared" si="15"/>
        <v>0</v>
      </c>
      <c r="V64" s="95">
        <f t="shared" si="16"/>
        <v>710818.32323395589</v>
      </c>
      <c r="W64" s="95">
        <f t="shared" si="17"/>
        <v>710818.32323395682</v>
      </c>
      <c r="X64" s="95">
        <f t="shared" si="18"/>
        <v>710818.32323395682</v>
      </c>
      <c r="Y64" s="95">
        <f>'[1]Hold Harmless Base-21'!L56</f>
        <v>345465.13116809685</v>
      </c>
      <c r="Z64" s="95">
        <f>'[1]Hold Harmless Base-21'!M56</f>
        <v>84560.998080968886</v>
      </c>
      <c r="AA64" s="95">
        <f>'[1]Hold Harmless Base-21'!N56</f>
        <v>186376.71472209931</v>
      </c>
      <c r="AB64" s="95">
        <f>'[1]Hold Harmless Base-21'!O56</f>
        <v>169871.93469966913</v>
      </c>
      <c r="AC64" s="95">
        <f t="shared" si="19"/>
        <v>786274.77867083426</v>
      </c>
      <c r="AD64" s="116">
        <f>'[1]Populations-merged FY21'!M57</f>
        <v>0.26318267419962338</v>
      </c>
      <c r="AE64" s="117">
        <f t="shared" si="20"/>
        <v>0</v>
      </c>
      <c r="AF64" s="117">
        <f t="shared" si="21"/>
        <v>0.9</v>
      </c>
      <c r="AG64" s="117">
        <f t="shared" si="22"/>
        <v>0</v>
      </c>
      <c r="AH64" s="117">
        <f t="shared" si="23"/>
        <v>0.9</v>
      </c>
      <c r="AI64" s="95">
        <f t="shared" si="24"/>
        <v>707647.30080375087</v>
      </c>
      <c r="AJ64" s="95">
        <f t="shared" si="25"/>
        <v>0</v>
      </c>
      <c r="AK64" s="95">
        <f t="shared" si="26"/>
        <v>710818.32323395682</v>
      </c>
      <c r="AL64" s="95">
        <f t="shared" si="27"/>
        <v>708344.09786040615</v>
      </c>
      <c r="AM64" s="95">
        <f t="shared" si="28"/>
        <v>708344.09786040615</v>
      </c>
      <c r="AN64" s="95">
        <f t="shared" si="29"/>
        <v>0</v>
      </c>
      <c r="AO64" s="95">
        <f t="shared" si="30"/>
        <v>708344.09786040615</v>
      </c>
      <c r="AP64" s="95">
        <f t="shared" si="31"/>
        <v>708320.18901504332</v>
      </c>
      <c r="AQ64" s="95">
        <f t="shared" si="32"/>
        <v>708320.18901504332</v>
      </c>
      <c r="AR64" s="95">
        <f t="shared" si="33"/>
        <v>0</v>
      </c>
      <c r="AS64" s="95">
        <f t="shared" si="34"/>
        <v>708320.18901504332</v>
      </c>
      <c r="AT64" s="95">
        <f t="shared" si="35"/>
        <v>708320.1890150432</v>
      </c>
      <c r="AU64" s="95">
        <v>708320.18901504332</v>
      </c>
      <c r="AV64" s="95">
        <f t="shared" si="36"/>
        <v>0</v>
      </c>
      <c r="AW64" s="95">
        <f>'[1]Populations-merged FY21'!K57</f>
        <v>559</v>
      </c>
      <c r="AX64" s="103">
        <f t="shared" si="37"/>
        <v>1267</v>
      </c>
      <c r="AY64" s="104">
        <v>0</v>
      </c>
      <c r="AZ64" s="118">
        <f t="shared" si="38"/>
        <v>0</v>
      </c>
      <c r="BA64" s="119">
        <f t="shared" si="39"/>
        <v>708320.18901504332</v>
      </c>
      <c r="BB64" s="128">
        <f t="shared" si="41"/>
        <v>707053.18901504332</v>
      </c>
      <c r="BC64" s="121">
        <f>'[1]Spec Schs Calculations-21'!C55</f>
        <v>0</v>
      </c>
      <c r="BD64" s="129">
        <f t="shared" si="4"/>
        <v>0</v>
      </c>
      <c r="BE64" s="123">
        <f>'[1]Spec Schs Calculations-21'!D55</f>
        <v>0</v>
      </c>
      <c r="BF64" s="130">
        <f t="shared" si="5"/>
        <v>0</v>
      </c>
      <c r="BG64" s="123">
        <f>'[1]Spec Schs Calculations-21'!E55</f>
        <v>1</v>
      </c>
      <c r="BH64" s="130">
        <f t="shared" si="6"/>
        <v>1267</v>
      </c>
      <c r="BI64" s="131">
        <f>'[1]Spec Schs Calculations-21'!F55</f>
        <v>0</v>
      </c>
      <c r="BJ64" s="130">
        <f t="shared" si="7"/>
        <v>0</v>
      </c>
      <c r="BK64" s="127">
        <f t="shared" si="40"/>
        <v>1267</v>
      </c>
      <c r="BL64" s="11"/>
      <c r="BM64" s="4"/>
      <c r="BN64" s="4"/>
      <c r="BO64" s="4"/>
      <c r="BP64" s="4"/>
    </row>
    <row r="65" spans="1:68" ht="14.5" x14ac:dyDescent="0.35">
      <c r="A65" s="101">
        <v>4700001</v>
      </c>
      <c r="B65" s="95" t="s">
        <v>409</v>
      </c>
      <c r="C65" s="95">
        <f>'[1]2020-2021 Final-merged'!F58</f>
        <v>1334608.3494976382</v>
      </c>
      <c r="D65" s="95">
        <f>'[1]2020-2021 Final-merged'!G58</f>
        <v>326677.87252254214</v>
      </c>
      <c r="E65" s="95">
        <f>'[1]2020-2021 Final-merged'!H58</f>
        <v>654345.54649754195</v>
      </c>
      <c r="F65" s="95">
        <f>'[1]2020-2021 Final-merged'!I58</f>
        <v>618411.13927514176</v>
      </c>
      <c r="G65" s="95">
        <f>'[1]2020-2021 Final-merged'!J58</f>
        <v>2934042.9077928644</v>
      </c>
      <c r="H65" s="95">
        <f>'[1]2020-2021 Final-merged'!K58</f>
        <v>1234166.9616304727</v>
      </c>
      <c r="I65" s="95">
        <f>'[1]2020-2021 Final-merged'!L58</f>
        <v>305082.62818527577</v>
      </c>
      <c r="J65" s="95">
        <f>'[1]2020-2021 Final-merged'!M58</f>
        <v>626206.32409851183</v>
      </c>
      <c r="K65" s="95">
        <f>'[1]2020-2021 Final-merged'!N58</f>
        <v>556570.02534762758</v>
      </c>
      <c r="L65" s="95">
        <f>'[1]2020-2021 Final-merged'!O58</f>
        <v>2722025.9392618882</v>
      </c>
      <c r="M65" s="95">
        <f t="shared" si="8"/>
        <v>2722025.9392618882</v>
      </c>
      <c r="N65" s="95">
        <f>'[1]Hold Harmless Base-21'!Y57</f>
        <v>2771366.4860365978</v>
      </c>
      <c r="O65" s="110">
        <f t="shared" si="9"/>
        <v>-49340.546774709597</v>
      </c>
      <c r="P65" s="111" t="str">
        <f t="shared" si="10"/>
        <v>0</v>
      </c>
      <c r="Q65" s="112">
        <f t="shared" si="11"/>
        <v>0</v>
      </c>
      <c r="R65" s="113">
        <f t="shared" si="12"/>
        <v>2722025.9392618882</v>
      </c>
      <c r="S65" s="114">
        <f t="shared" si="13"/>
        <v>0.98219631108938144</v>
      </c>
      <c r="T65" s="115">
        <f t="shared" si="14"/>
        <v>1</v>
      </c>
      <c r="U65" s="101" t="b">
        <f t="shared" si="15"/>
        <v>0</v>
      </c>
      <c r="V65" s="95">
        <f t="shared" si="16"/>
        <v>2698029.7032691017</v>
      </c>
      <c r="W65" s="95">
        <f t="shared" si="17"/>
        <v>2698029.7032691054</v>
      </c>
      <c r="X65" s="95">
        <f t="shared" si="18"/>
        <v>2698029.7032691054</v>
      </c>
      <c r="Y65" s="95">
        <f>'[1]Hold Harmless Base-21'!L57</f>
        <v>1260611.711559704</v>
      </c>
      <c r="Z65" s="95">
        <f>'[1]Hold Harmless Base-21'!M57</f>
        <v>308565.39460759115</v>
      </c>
      <c r="AA65" s="95">
        <f>'[1]Hold Harmless Base-21'!N57</f>
        <v>618065.71166157385</v>
      </c>
      <c r="AB65" s="95">
        <f>'[1]Hold Harmless Base-21'!O57</f>
        <v>584123.66820772889</v>
      </c>
      <c r="AC65" s="95">
        <f t="shared" si="19"/>
        <v>2771366.4860365978</v>
      </c>
      <c r="AD65" s="116">
        <f>'[1]Populations-merged FY21'!M58</f>
        <v>0.19724398811132127</v>
      </c>
      <c r="AE65" s="117">
        <f t="shared" si="20"/>
        <v>0</v>
      </c>
      <c r="AF65" s="117">
        <f t="shared" si="21"/>
        <v>0.9</v>
      </c>
      <c r="AG65" s="117">
        <f t="shared" si="22"/>
        <v>0</v>
      </c>
      <c r="AH65" s="117">
        <f t="shared" si="23"/>
        <v>0.9</v>
      </c>
      <c r="AI65" s="95">
        <f t="shared" si="24"/>
        <v>2494229.8374329382</v>
      </c>
      <c r="AJ65" s="95">
        <f t="shared" si="25"/>
        <v>0</v>
      </c>
      <c r="AK65" s="95">
        <f t="shared" si="26"/>
        <v>2698029.7032691054</v>
      </c>
      <c r="AL65" s="95">
        <f t="shared" si="27"/>
        <v>2688638.3674914194</v>
      </c>
      <c r="AM65" s="95">
        <f t="shared" si="28"/>
        <v>2688638.3674914194</v>
      </c>
      <c r="AN65" s="95">
        <f t="shared" si="29"/>
        <v>0</v>
      </c>
      <c r="AO65" s="95">
        <f t="shared" si="30"/>
        <v>2688638.3674914194</v>
      </c>
      <c r="AP65" s="95">
        <f t="shared" si="31"/>
        <v>2688547.6174743599</v>
      </c>
      <c r="AQ65" s="95">
        <f t="shared" si="32"/>
        <v>2688547.6174743599</v>
      </c>
      <c r="AR65" s="95">
        <f t="shared" si="33"/>
        <v>0</v>
      </c>
      <c r="AS65" s="95">
        <f t="shared" si="34"/>
        <v>2688547.6174743599</v>
      </c>
      <c r="AT65" s="95">
        <f t="shared" si="35"/>
        <v>2688547.617474359</v>
      </c>
      <c r="AU65" s="95">
        <v>2688547.6174743599</v>
      </c>
      <c r="AV65" s="95">
        <f t="shared" si="36"/>
        <v>0</v>
      </c>
      <c r="AW65" s="95">
        <f>'[1]Populations-merged FY21'!K58</f>
        <v>2190</v>
      </c>
      <c r="AX65" s="103">
        <f t="shared" si="37"/>
        <v>1228</v>
      </c>
      <c r="AY65" s="104">
        <v>0</v>
      </c>
      <c r="AZ65" s="118">
        <f t="shared" si="38"/>
        <v>0</v>
      </c>
      <c r="BA65" s="119">
        <f t="shared" si="39"/>
        <v>2688547.6174743599</v>
      </c>
      <c r="BB65" s="128">
        <f t="shared" si="41"/>
        <v>2687319.6174743599</v>
      </c>
      <c r="BC65" s="121">
        <f>'[1]Spec Schs Calculations-21'!C56</f>
        <v>0</v>
      </c>
      <c r="BD65" s="129">
        <f t="shared" si="4"/>
        <v>0</v>
      </c>
      <c r="BE65" s="123">
        <f>'[1]Spec Schs Calculations-21'!D56</f>
        <v>0</v>
      </c>
      <c r="BF65" s="130">
        <f t="shared" si="5"/>
        <v>0</v>
      </c>
      <c r="BG65" s="123">
        <f>'[1]Spec Schs Calculations-21'!E56</f>
        <v>1</v>
      </c>
      <c r="BH65" s="130">
        <f t="shared" si="6"/>
        <v>1228</v>
      </c>
      <c r="BI65" s="131">
        <f>'[1]Spec Schs Calculations-21'!F56</f>
        <v>0</v>
      </c>
      <c r="BJ65" s="130">
        <f t="shared" si="7"/>
        <v>0</v>
      </c>
      <c r="BK65" s="127">
        <f t="shared" si="40"/>
        <v>1228</v>
      </c>
      <c r="BL65" s="11"/>
      <c r="BM65" s="338"/>
      <c r="BN65" s="338"/>
      <c r="BO65" s="338"/>
      <c r="BP65" s="338"/>
    </row>
    <row r="66" spans="1:68" ht="14.5" x14ac:dyDescent="0.35">
      <c r="A66" s="101">
        <v>4701590</v>
      </c>
      <c r="B66" s="95" t="s">
        <v>410</v>
      </c>
      <c r="C66" s="95">
        <f>'[1]2020-2021 Final-merged'!F59</f>
        <v>5321010.4369532792</v>
      </c>
      <c r="D66" s="95">
        <f>'[1]2020-2021 Final-merged'!G59</f>
        <v>1302446.7963717144</v>
      </c>
      <c r="E66" s="95">
        <f>'[1]2020-2021 Final-merged'!H59</f>
        <v>3642395.6098657148</v>
      </c>
      <c r="F66" s="95">
        <f>'[1]2020-2021 Final-merged'!I59</f>
        <v>3570084.9539323999</v>
      </c>
      <c r="G66" s="95">
        <f>'[1]2020-2021 Final-merged'!J59</f>
        <v>13835937.797123108</v>
      </c>
      <c r="H66" s="95">
        <f>'[1]2020-2021 Final-merged'!K59</f>
        <v>4788909.3932579514</v>
      </c>
      <c r="I66" s="95">
        <f>'[1]2020-2021 Final-merged'!L59</f>
        <v>1172202.1167345431</v>
      </c>
      <c r="J66" s="95">
        <f>'[1]2020-2021 Final-merged'!M59</f>
        <v>3278156.0488791433</v>
      </c>
      <c r="K66" s="95">
        <f>'[1]2020-2021 Final-merged'!N59</f>
        <v>3213076.45853916</v>
      </c>
      <c r="L66" s="95">
        <f>'[1]2020-2021 Final-merged'!O59</f>
        <v>12452344.017410798</v>
      </c>
      <c r="M66" s="95">
        <f t="shared" si="8"/>
        <v>12452344.017410798</v>
      </c>
      <c r="N66" s="95">
        <f>'[1]Hold Harmless Base-21'!Y58</f>
        <v>13001952.304290611</v>
      </c>
      <c r="O66" s="110">
        <f t="shared" si="9"/>
        <v>-549608.2868798133</v>
      </c>
      <c r="P66" s="111" t="str">
        <f t="shared" si="10"/>
        <v>0</v>
      </c>
      <c r="Q66" s="112">
        <f t="shared" si="11"/>
        <v>0</v>
      </c>
      <c r="R66" s="113">
        <f t="shared" si="12"/>
        <v>12452344.017410798</v>
      </c>
      <c r="S66" s="114">
        <f t="shared" si="13"/>
        <v>0.9577287876453412</v>
      </c>
      <c r="T66" s="115">
        <f t="shared" si="14"/>
        <v>1</v>
      </c>
      <c r="U66" s="101" t="b">
        <f t="shared" si="15"/>
        <v>0</v>
      </c>
      <c r="V66" s="95">
        <f t="shared" si="16"/>
        <v>12342569.3891109</v>
      </c>
      <c r="W66" s="95">
        <f t="shared" si="17"/>
        <v>12342569.389110917</v>
      </c>
      <c r="X66" s="95">
        <f t="shared" si="18"/>
        <v>12342569.389110917</v>
      </c>
      <c r="Y66" s="95">
        <f>'[1]Hold Harmless Base-21'!L58</f>
        <v>5000277.1714024572</v>
      </c>
      <c r="Z66" s="95">
        <f>'[1]Hold Harmless Base-21'!M58</f>
        <v>1223939.5242744065</v>
      </c>
      <c r="AA66" s="95">
        <f>'[1]Hold Harmless Base-21'!N58</f>
        <v>3422843.8062708471</v>
      </c>
      <c r="AB66" s="95">
        <f>'[1]Hold Harmless Base-21'!O58</f>
        <v>3354891.8023429005</v>
      </c>
      <c r="AC66" s="95">
        <f t="shared" si="19"/>
        <v>13001952.304290611</v>
      </c>
      <c r="AD66" s="116">
        <f>'[1]Populations-merged FY21'!M59</f>
        <v>0.15074492843922374</v>
      </c>
      <c r="AE66" s="117">
        <f t="shared" si="20"/>
        <v>0</v>
      </c>
      <c r="AF66" s="117">
        <f t="shared" si="21"/>
        <v>0.9</v>
      </c>
      <c r="AG66" s="117">
        <f t="shared" si="22"/>
        <v>0</v>
      </c>
      <c r="AH66" s="117">
        <f t="shared" si="23"/>
        <v>0.9</v>
      </c>
      <c r="AI66" s="95">
        <f t="shared" si="24"/>
        <v>11701757.073861551</v>
      </c>
      <c r="AJ66" s="95">
        <f t="shared" si="25"/>
        <v>0</v>
      </c>
      <c r="AK66" s="95">
        <f t="shared" si="26"/>
        <v>12342569.389110917</v>
      </c>
      <c r="AL66" s="95">
        <f t="shared" si="27"/>
        <v>12299607.218104392</v>
      </c>
      <c r="AM66" s="95">
        <f t="shared" si="28"/>
        <v>12299607.218104392</v>
      </c>
      <c r="AN66" s="95">
        <f t="shared" si="29"/>
        <v>0</v>
      </c>
      <c r="AO66" s="95">
        <f t="shared" si="30"/>
        <v>12299607.218104392</v>
      </c>
      <c r="AP66" s="95">
        <f t="shared" si="31"/>
        <v>12299192.067603542</v>
      </c>
      <c r="AQ66" s="95">
        <f t="shared" si="32"/>
        <v>12299192.067603542</v>
      </c>
      <c r="AR66" s="95">
        <f t="shared" si="33"/>
        <v>0</v>
      </c>
      <c r="AS66" s="95">
        <f t="shared" si="34"/>
        <v>12299192.067603542</v>
      </c>
      <c r="AT66" s="95">
        <f t="shared" si="35"/>
        <v>12299192.067603538</v>
      </c>
      <c r="AU66" s="95">
        <v>12299192.067603543</v>
      </c>
      <c r="AV66" s="95">
        <f t="shared" si="36"/>
        <v>0</v>
      </c>
      <c r="AW66" s="95">
        <f>'[1]Populations-merged FY21'!K59</f>
        <v>8226</v>
      </c>
      <c r="AX66" s="103">
        <f t="shared" si="37"/>
        <v>1495</v>
      </c>
      <c r="AY66" s="104">
        <v>108</v>
      </c>
      <c r="AZ66" s="118">
        <f t="shared" si="38"/>
        <v>161460</v>
      </c>
      <c r="BA66" s="119">
        <f t="shared" si="39"/>
        <v>12137732.067603543</v>
      </c>
      <c r="BB66" s="135">
        <f t="shared" si="41"/>
        <v>12125772.067603543</v>
      </c>
      <c r="BC66" s="121">
        <f>'[1]Spec Schs Calculations-21'!C57</f>
        <v>4</v>
      </c>
      <c r="BD66" s="129">
        <f t="shared" si="4"/>
        <v>5980</v>
      </c>
      <c r="BE66" s="123">
        <f>'[1]Spec Schs Calculations-21'!D57</f>
        <v>0</v>
      </c>
      <c r="BF66" s="130">
        <f t="shared" si="5"/>
        <v>0</v>
      </c>
      <c r="BG66" s="123">
        <f>'[1]Spec Schs Calculations-21'!E57</f>
        <v>4</v>
      </c>
      <c r="BH66" s="130">
        <f t="shared" si="6"/>
        <v>5980</v>
      </c>
      <c r="BI66" s="131">
        <f>'[1]Spec Schs Calculations-21'!F57</f>
        <v>0</v>
      </c>
      <c r="BJ66" s="130">
        <f t="shared" si="7"/>
        <v>0</v>
      </c>
      <c r="BK66" s="127">
        <f t="shared" si="40"/>
        <v>11960</v>
      </c>
      <c r="BL66" s="11"/>
      <c r="BM66" s="44"/>
      <c r="BN66" s="339"/>
      <c r="BO66" s="137"/>
      <c r="BP66" s="44"/>
    </row>
    <row r="67" spans="1:68" ht="14.5" x14ac:dyDescent="0.35">
      <c r="A67" s="101">
        <v>4701620</v>
      </c>
      <c r="B67" s="95" t="s">
        <v>411</v>
      </c>
      <c r="C67" s="95">
        <f>'[1]2020-2021 Final-merged'!F60</f>
        <v>205645.17174391937</v>
      </c>
      <c r="D67" s="95">
        <f>'[1]2020-2021 Final-merged'!G60</f>
        <v>49586.370457028235</v>
      </c>
      <c r="E67" s="95">
        <f>'[1]2020-2021 Final-merged'!H60</f>
        <v>144620.5473668878</v>
      </c>
      <c r="F67" s="95">
        <f>'[1]2020-2021 Final-merged'!I60</f>
        <v>146130.48004387773</v>
      </c>
      <c r="G67" s="95">
        <f>'[1]2020-2021 Final-merged'!J60</f>
        <v>545982.56961171317</v>
      </c>
      <c r="H67" s="95">
        <f>'[1]2020-2021 Final-merged'!K60</f>
        <v>223727.98345538715</v>
      </c>
      <c r="I67" s="95">
        <f>'[1]2020-2021 Final-merged'!L60</f>
        <v>55304.933054591085</v>
      </c>
      <c r="J67" s="95">
        <f>'[1]2020-2021 Final-merged'!M60</f>
        <v>167095.20618203189</v>
      </c>
      <c r="K67" s="95">
        <f>'[1]2020-2021 Final-merged'!N60</f>
        <v>169592.66092536063</v>
      </c>
      <c r="L67" s="95">
        <f>'[1]2020-2021 Final-merged'!O60</f>
        <v>615720.78361737076</v>
      </c>
      <c r="M67" s="95">
        <f t="shared" si="8"/>
        <v>615720.78361737076</v>
      </c>
      <c r="N67" s="95">
        <f>'[1]Hold Harmless Base-21'!Y59</f>
        <v>522761.3649606008</v>
      </c>
      <c r="O67" s="110">
        <f t="shared" si="9"/>
        <v>92959.418656769965</v>
      </c>
      <c r="P67" s="111">
        <f t="shared" si="10"/>
        <v>92959.418656769965</v>
      </c>
      <c r="Q67" s="112">
        <f t="shared" si="11"/>
        <v>44072.131849871112</v>
      </c>
      <c r="R67" s="113">
        <f t="shared" si="12"/>
        <v>571648.65176749963</v>
      </c>
      <c r="S67" s="114">
        <f t="shared" si="13"/>
        <v>1.093517405997636</v>
      </c>
      <c r="T67" s="115">
        <f t="shared" si="14"/>
        <v>0.92842188696157602</v>
      </c>
      <c r="U67" s="101" t="b">
        <f t="shared" si="15"/>
        <v>0</v>
      </c>
      <c r="V67" s="95">
        <f t="shared" si="16"/>
        <v>566609.23764770222</v>
      </c>
      <c r="W67" s="95">
        <f t="shared" si="17"/>
        <v>566609.23764770303</v>
      </c>
      <c r="X67" s="95">
        <f t="shared" si="18"/>
        <v>566609.23764770303</v>
      </c>
      <c r="Y67" s="95">
        <f>'[1]Hold Harmless Base-21'!L59</f>
        <v>196898.86941786751</v>
      </c>
      <c r="Z67" s="95">
        <f>'[1]Hold Harmless Base-21'!M59</f>
        <v>47477.410720259701</v>
      </c>
      <c r="AA67" s="95">
        <f>'[1]Hold Harmless Base-21'!N59</f>
        <v>138469.68557371609</v>
      </c>
      <c r="AB67" s="95">
        <f>'[1]Hold Harmless Base-21'!O59</f>
        <v>139915.39924875746</v>
      </c>
      <c r="AC67" s="95">
        <f t="shared" si="19"/>
        <v>522761.3649606008</v>
      </c>
      <c r="AD67" s="116">
        <f>'[1]Populations-merged FY21'!M60</f>
        <v>0.39306930693069309</v>
      </c>
      <c r="AE67" s="117">
        <f t="shared" si="20"/>
        <v>0</v>
      </c>
      <c r="AF67" s="117">
        <f t="shared" si="21"/>
        <v>0</v>
      </c>
      <c r="AG67" s="117">
        <f t="shared" si="22"/>
        <v>0.95</v>
      </c>
      <c r="AH67" s="117">
        <f t="shared" si="23"/>
        <v>0.95</v>
      </c>
      <c r="AI67" s="95">
        <f t="shared" si="24"/>
        <v>496623.29671257071</v>
      </c>
      <c r="AJ67" s="95">
        <f t="shared" si="25"/>
        <v>0</v>
      </c>
      <c r="AK67" s="95">
        <f t="shared" si="26"/>
        <v>566609.23764770303</v>
      </c>
      <c r="AL67" s="95">
        <f t="shared" si="27"/>
        <v>564636.97707583429</v>
      </c>
      <c r="AM67" s="95">
        <f t="shared" si="28"/>
        <v>564636.97707583429</v>
      </c>
      <c r="AN67" s="95">
        <f t="shared" si="29"/>
        <v>0</v>
      </c>
      <c r="AO67" s="95">
        <f t="shared" si="30"/>
        <v>564636.97707583429</v>
      </c>
      <c r="AP67" s="95">
        <f t="shared" si="31"/>
        <v>564617.9187986328</v>
      </c>
      <c r="AQ67" s="95">
        <f t="shared" si="32"/>
        <v>564617.9187986328</v>
      </c>
      <c r="AR67" s="95">
        <f t="shared" si="33"/>
        <v>0</v>
      </c>
      <c r="AS67" s="95">
        <f t="shared" si="34"/>
        <v>564617.9187986328</v>
      </c>
      <c r="AT67" s="95">
        <f t="shared" si="35"/>
        <v>564617.91879863269</v>
      </c>
      <c r="AU67" s="95">
        <v>564617.9187986328</v>
      </c>
      <c r="AV67" s="95">
        <f t="shared" si="36"/>
        <v>0</v>
      </c>
      <c r="AW67" s="95">
        <f>'[1]Populations-merged FY21'!K60</f>
        <v>397</v>
      </c>
      <c r="AX67" s="103">
        <f t="shared" si="37"/>
        <v>1422</v>
      </c>
      <c r="AY67" s="104">
        <v>0</v>
      </c>
      <c r="AZ67" s="118">
        <f t="shared" si="38"/>
        <v>0</v>
      </c>
      <c r="BA67" s="119">
        <f t="shared" si="39"/>
        <v>564617.9187986328</v>
      </c>
      <c r="BB67" s="128">
        <f t="shared" si="41"/>
        <v>564617.9187986328</v>
      </c>
      <c r="BC67" s="121">
        <f>'[1]Spec Schs Calculations-21'!C58</f>
        <v>0</v>
      </c>
      <c r="BD67" s="129">
        <f t="shared" si="4"/>
        <v>0</v>
      </c>
      <c r="BE67" s="123">
        <f>'[1]Spec Schs Calculations-21'!D58</f>
        <v>0</v>
      </c>
      <c r="BF67" s="130">
        <f t="shared" si="5"/>
        <v>0</v>
      </c>
      <c r="BG67" s="123">
        <f>'[1]Spec Schs Calculations-21'!E58</f>
        <v>0</v>
      </c>
      <c r="BH67" s="130">
        <f t="shared" si="6"/>
        <v>0</v>
      </c>
      <c r="BI67" s="131">
        <f>'[1]Spec Schs Calculations-21'!F58</f>
        <v>0</v>
      </c>
      <c r="BJ67" s="130">
        <f t="shared" si="7"/>
        <v>0</v>
      </c>
      <c r="BK67" s="127">
        <f t="shared" si="40"/>
        <v>0</v>
      </c>
      <c r="BL67" s="11"/>
    </row>
    <row r="68" spans="1:68" ht="14.5" x14ac:dyDescent="0.35">
      <c r="A68" s="101">
        <v>4701650</v>
      </c>
      <c r="B68" s="95" t="s">
        <v>412</v>
      </c>
      <c r="C68" s="95">
        <f>'[1]2020-2021 Final-merged'!F61</f>
        <v>614571.40793995513</v>
      </c>
      <c r="D68" s="95">
        <f>'[1]2020-2021 Final-merged'!G61</f>
        <v>150431.30828199803</v>
      </c>
      <c r="E68" s="95">
        <f>'[1]2020-2021 Final-merged'!H61</f>
        <v>340202.72736979742</v>
      </c>
      <c r="F68" s="95">
        <f>'[1]2020-2021 Final-merged'!I61</f>
        <v>303137.47869140824</v>
      </c>
      <c r="G68" s="95">
        <f>'[1]2020-2021 Final-merged'!J61</f>
        <v>1408342.9222831589</v>
      </c>
      <c r="H68" s="95">
        <f>'[1]2020-2021 Final-merged'!K61</f>
        <v>578762.3148833313</v>
      </c>
      <c r="I68" s="95">
        <f>'[1]2020-2021 Final-merged'!L61</f>
        <v>143068.42883391696</v>
      </c>
      <c r="J68" s="95">
        <f>'[1]2020-2021 Final-merged'!M61</f>
        <v>328846.44066403835</v>
      </c>
      <c r="K68" s="95">
        <f>'[1]2020-2021 Final-merged'!N61</f>
        <v>290681.80754386942</v>
      </c>
      <c r="L68" s="95">
        <f>'[1]2020-2021 Final-merged'!O61</f>
        <v>1341358.991925156</v>
      </c>
      <c r="M68" s="95">
        <f t="shared" si="8"/>
        <v>1341358.991925156</v>
      </c>
      <c r="N68" s="95">
        <f>'[1]Hold Harmless Base-21'!Y60</f>
        <v>1208614.7057067696</v>
      </c>
      <c r="O68" s="110">
        <f t="shared" si="9"/>
        <v>132744.28621838638</v>
      </c>
      <c r="P68" s="111">
        <f t="shared" si="10"/>
        <v>132744.28621838638</v>
      </c>
      <c r="Q68" s="112">
        <f t="shared" si="11"/>
        <v>62934.168146367716</v>
      </c>
      <c r="R68" s="113">
        <f t="shared" si="12"/>
        <v>1278424.8237787883</v>
      </c>
      <c r="S68" s="114">
        <f t="shared" si="13"/>
        <v>1.0577604407280445</v>
      </c>
      <c r="T68" s="115">
        <f t="shared" si="14"/>
        <v>0.95308178606530769</v>
      </c>
      <c r="U68" s="101" t="b">
        <f t="shared" si="15"/>
        <v>0</v>
      </c>
      <c r="V68" s="95">
        <f t="shared" si="16"/>
        <v>1267154.7681456113</v>
      </c>
      <c r="W68" s="95">
        <f t="shared" si="17"/>
        <v>1267154.7681456131</v>
      </c>
      <c r="X68" s="95">
        <f t="shared" si="18"/>
        <v>1267154.7681456131</v>
      </c>
      <c r="Y68" s="95">
        <f>'[1]Hold Harmless Base-21'!L60</f>
        <v>527414.18981889263</v>
      </c>
      <c r="Z68" s="95">
        <f>'[1]Hold Harmless Base-21'!M60</f>
        <v>129097.45809179869</v>
      </c>
      <c r="AA68" s="95">
        <f>'[1]Hold Harmless Base-21'!N60</f>
        <v>291955.89562384877</v>
      </c>
      <c r="AB68" s="95">
        <f>'[1]Hold Harmless Base-21'!O60</f>
        <v>260147.16217222947</v>
      </c>
      <c r="AC68" s="95">
        <f t="shared" si="19"/>
        <v>1208614.7057067696</v>
      </c>
      <c r="AD68" s="116">
        <f>'[1]Populations-merged FY21'!M61</f>
        <v>0.28354500276090555</v>
      </c>
      <c r="AE68" s="117">
        <f t="shared" si="20"/>
        <v>0</v>
      </c>
      <c r="AF68" s="117">
        <f t="shared" si="21"/>
        <v>0.9</v>
      </c>
      <c r="AG68" s="117">
        <f t="shared" si="22"/>
        <v>0</v>
      </c>
      <c r="AH68" s="117">
        <f t="shared" si="23"/>
        <v>0.9</v>
      </c>
      <c r="AI68" s="95">
        <f t="shared" si="24"/>
        <v>1087753.2351360926</v>
      </c>
      <c r="AJ68" s="95">
        <f t="shared" si="25"/>
        <v>0</v>
      </c>
      <c r="AK68" s="95">
        <f t="shared" si="26"/>
        <v>1267154.7681456131</v>
      </c>
      <c r="AL68" s="95">
        <f t="shared" si="27"/>
        <v>1262744.0398665539</v>
      </c>
      <c r="AM68" s="95">
        <f t="shared" si="28"/>
        <v>1262744.0398665539</v>
      </c>
      <c r="AN68" s="95">
        <f t="shared" si="29"/>
        <v>0</v>
      </c>
      <c r="AO68" s="95">
        <f t="shared" si="30"/>
        <v>1262744.0398665539</v>
      </c>
      <c r="AP68" s="95">
        <f t="shared" si="31"/>
        <v>1262701.4182761812</v>
      </c>
      <c r="AQ68" s="95">
        <f t="shared" si="32"/>
        <v>1262701.4182761812</v>
      </c>
      <c r="AR68" s="95">
        <f t="shared" si="33"/>
        <v>0</v>
      </c>
      <c r="AS68" s="95">
        <f t="shared" si="34"/>
        <v>1262701.4182761812</v>
      </c>
      <c r="AT68" s="95">
        <f t="shared" si="35"/>
        <v>1262701.418276181</v>
      </c>
      <c r="AU68" s="95">
        <v>1262701.4182761812</v>
      </c>
      <c r="AV68" s="95">
        <f t="shared" si="36"/>
        <v>0</v>
      </c>
      <c r="AW68" s="95">
        <f>'[1]Populations-merged FY21'!K61</f>
        <v>1027</v>
      </c>
      <c r="AX68" s="103">
        <f t="shared" si="37"/>
        <v>1230</v>
      </c>
      <c r="AY68" s="104">
        <v>0</v>
      </c>
      <c r="AZ68" s="118">
        <f t="shared" si="38"/>
        <v>0</v>
      </c>
      <c r="BA68" s="119">
        <f t="shared" si="39"/>
        <v>1262701.4182761812</v>
      </c>
      <c r="BB68" s="128">
        <f t="shared" si="41"/>
        <v>1260241.4182761812</v>
      </c>
      <c r="BC68" s="121">
        <f>'[1]Spec Schs Calculations-21'!C59</f>
        <v>1</v>
      </c>
      <c r="BD68" s="129">
        <f t="shared" si="4"/>
        <v>1230</v>
      </c>
      <c r="BE68" s="123">
        <f>'[1]Spec Schs Calculations-21'!D59</f>
        <v>1</v>
      </c>
      <c r="BF68" s="130">
        <f t="shared" si="5"/>
        <v>1230</v>
      </c>
      <c r="BG68" s="123">
        <f>'[1]Spec Schs Calculations-21'!E59</f>
        <v>0</v>
      </c>
      <c r="BH68" s="130">
        <f t="shared" si="6"/>
        <v>0</v>
      </c>
      <c r="BI68" s="131">
        <f>'[1]Spec Schs Calculations-21'!F59</f>
        <v>0</v>
      </c>
      <c r="BJ68" s="130">
        <f t="shared" si="7"/>
        <v>0</v>
      </c>
      <c r="BK68" s="127">
        <f t="shared" si="40"/>
        <v>2460</v>
      </c>
      <c r="BL68" s="11"/>
    </row>
    <row r="69" spans="1:68" ht="14.5" x14ac:dyDescent="0.35">
      <c r="A69" s="101">
        <v>4701680</v>
      </c>
      <c r="B69" s="95" t="s">
        <v>413</v>
      </c>
      <c r="C69" s="95">
        <f>'[1]2020-2021 Final-merged'!F62</f>
        <v>583373.09595365683</v>
      </c>
      <c r="D69" s="95">
        <f>'[1]2020-2021 Final-merged'!G62</f>
        <v>142794.76218230178</v>
      </c>
      <c r="E69" s="95">
        <f>'[1]2020-2021 Final-merged'!H62</f>
        <v>299475.69774853013</v>
      </c>
      <c r="F69" s="95">
        <f>'[1]2020-2021 Final-merged'!I62</f>
        <v>302602.41902173706</v>
      </c>
      <c r="G69" s="95">
        <f>'[1]2020-2021 Final-merged'!J62</f>
        <v>1328245.9749062259</v>
      </c>
      <c r="H69" s="95">
        <f>'[1]2020-2021 Final-merged'!K62</f>
        <v>560165.27847520076</v>
      </c>
      <c r="I69" s="95">
        <f>'[1]2020-2021 Final-merged'!L62</f>
        <v>138471.29334071418</v>
      </c>
      <c r="J69" s="95">
        <f>'[1]2020-2021 Final-merged'!M62</f>
        <v>292844.41284519894</v>
      </c>
      <c r="K69" s="95">
        <f>'[1]2020-2021 Final-merged'!N62</f>
        <v>272342.17711956339</v>
      </c>
      <c r="L69" s="95">
        <f>'[1]2020-2021 Final-merged'!O62</f>
        <v>1263823.1617806773</v>
      </c>
      <c r="M69" s="95">
        <f t="shared" si="8"/>
        <v>1263823.1617806773</v>
      </c>
      <c r="N69" s="95">
        <f>'[1]Hold Harmless Base-21'!Y61</f>
        <v>1214558.9515670459</v>
      </c>
      <c r="O69" s="110">
        <f t="shared" si="9"/>
        <v>49264.210213631392</v>
      </c>
      <c r="P69" s="111">
        <f t="shared" si="10"/>
        <v>49264.210213631392</v>
      </c>
      <c r="Q69" s="112">
        <f t="shared" si="11"/>
        <v>23356.199935280136</v>
      </c>
      <c r="R69" s="113">
        <f t="shared" si="12"/>
        <v>1240466.961845397</v>
      </c>
      <c r="S69" s="114">
        <f t="shared" si="13"/>
        <v>1.0213312085386421</v>
      </c>
      <c r="T69" s="115">
        <f t="shared" si="14"/>
        <v>0.98151940821976047</v>
      </c>
      <c r="U69" s="101" t="b">
        <f t="shared" si="15"/>
        <v>0</v>
      </c>
      <c r="V69" s="95">
        <f t="shared" si="16"/>
        <v>1229531.5267606864</v>
      </c>
      <c r="W69" s="95">
        <f t="shared" si="17"/>
        <v>1229531.5267606881</v>
      </c>
      <c r="X69" s="95">
        <f t="shared" si="18"/>
        <v>1229531.5267606881</v>
      </c>
      <c r="Y69" s="95">
        <f>'[1]Hold Harmless Base-21'!L61</f>
        <v>533441.11646483105</v>
      </c>
      <c r="Z69" s="95">
        <f>'[1]Hold Harmless Base-21'!M61</f>
        <v>130572.6950594723</v>
      </c>
      <c r="AA69" s="95">
        <f>'[1]Hold Harmless Base-21'!N61</f>
        <v>273843.020305741</v>
      </c>
      <c r="AB69" s="95">
        <f>'[1]Hold Harmless Base-21'!O61</f>
        <v>276702.1197370016</v>
      </c>
      <c r="AC69" s="95">
        <f t="shared" si="19"/>
        <v>1214558.9515670459</v>
      </c>
      <c r="AD69" s="116">
        <f>'[1]Populations-merged FY21'!M62</f>
        <v>0.2530549898167006</v>
      </c>
      <c r="AE69" s="117">
        <f t="shared" si="20"/>
        <v>0</v>
      </c>
      <c r="AF69" s="117">
        <f t="shared" si="21"/>
        <v>0.9</v>
      </c>
      <c r="AG69" s="117">
        <f t="shared" si="22"/>
        <v>0</v>
      </c>
      <c r="AH69" s="117">
        <f t="shared" si="23"/>
        <v>0.9</v>
      </c>
      <c r="AI69" s="95">
        <f t="shared" si="24"/>
        <v>1093103.0564103413</v>
      </c>
      <c r="AJ69" s="95">
        <f t="shared" si="25"/>
        <v>0</v>
      </c>
      <c r="AK69" s="95">
        <f t="shared" si="26"/>
        <v>1229531.5267606881</v>
      </c>
      <c r="AL69" s="95">
        <f t="shared" si="27"/>
        <v>1225251.7579341738</v>
      </c>
      <c r="AM69" s="95">
        <f t="shared" si="28"/>
        <v>1225251.7579341738</v>
      </c>
      <c r="AN69" s="95">
        <f t="shared" si="29"/>
        <v>0</v>
      </c>
      <c r="AO69" s="95">
        <f t="shared" si="30"/>
        <v>1225251.7579341738</v>
      </c>
      <c r="AP69" s="95">
        <f t="shared" si="31"/>
        <v>1225210.4018264581</v>
      </c>
      <c r="AQ69" s="95">
        <f t="shared" si="32"/>
        <v>1225210.4018264581</v>
      </c>
      <c r="AR69" s="95">
        <f t="shared" si="33"/>
        <v>0</v>
      </c>
      <c r="AS69" s="95">
        <f t="shared" si="34"/>
        <v>1225210.4018264581</v>
      </c>
      <c r="AT69" s="95">
        <f t="shared" si="35"/>
        <v>1225210.4018264578</v>
      </c>
      <c r="AU69" s="95">
        <v>1225210.4018264581</v>
      </c>
      <c r="AV69" s="95">
        <f t="shared" si="36"/>
        <v>0</v>
      </c>
      <c r="AW69" s="95">
        <f>'[1]Populations-merged FY21'!K62</f>
        <v>994</v>
      </c>
      <c r="AX69" s="103">
        <f t="shared" si="37"/>
        <v>1233</v>
      </c>
      <c r="AY69" s="104">
        <v>0</v>
      </c>
      <c r="AZ69" s="118">
        <f t="shared" si="38"/>
        <v>0</v>
      </c>
      <c r="BA69" s="119">
        <f t="shared" si="39"/>
        <v>1225210.4018264581</v>
      </c>
      <c r="BB69" s="128">
        <f t="shared" si="41"/>
        <v>1221511.4018264581</v>
      </c>
      <c r="BC69" s="121">
        <f>'[1]Spec Schs Calculations-21'!C60</f>
        <v>0</v>
      </c>
      <c r="BD69" s="129">
        <f t="shared" si="4"/>
        <v>0</v>
      </c>
      <c r="BE69" s="123">
        <f>'[1]Spec Schs Calculations-21'!D60</f>
        <v>2</v>
      </c>
      <c r="BF69" s="130">
        <f t="shared" si="5"/>
        <v>2466</v>
      </c>
      <c r="BG69" s="123">
        <f>'[1]Spec Schs Calculations-21'!E60</f>
        <v>1</v>
      </c>
      <c r="BH69" s="130">
        <f t="shared" si="6"/>
        <v>1233</v>
      </c>
      <c r="BI69" s="131">
        <f>'[1]Spec Schs Calculations-21'!F60</f>
        <v>0</v>
      </c>
      <c r="BJ69" s="130">
        <f t="shared" si="7"/>
        <v>0</v>
      </c>
      <c r="BK69" s="127">
        <f t="shared" si="40"/>
        <v>3699</v>
      </c>
      <c r="BL69" s="11"/>
    </row>
    <row r="70" spans="1:68" ht="14.5" x14ac:dyDescent="0.35">
      <c r="A70" s="101">
        <v>4701740</v>
      </c>
      <c r="B70" s="95" t="s">
        <v>414</v>
      </c>
      <c r="C70" s="95">
        <f>'[1]2020-2021 Final-merged'!F63</f>
        <v>973485.52758143796</v>
      </c>
      <c r="D70" s="95">
        <f>'[1]2020-2021 Final-merged'!G63</f>
        <v>238284.27358595032</v>
      </c>
      <c r="E70" s="95">
        <f>'[1]2020-2021 Final-merged'!H63</f>
        <v>448053.73384894984</v>
      </c>
      <c r="F70" s="95">
        <f>'[1]2020-2021 Final-merged'!I63</f>
        <v>431662.24643102865</v>
      </c>
      <c r="G70" s="95">
        <f>'[1]2020-2021 Final-merged'!J63</f>
        <v>2091485.7814473668</v>
      </c>
      <c r="H70" s="95">
        <f>'[1]2020-2021 Final-merged'!K63</f>
        <v>1057776.8890321446</v>
      </c>
      <c r="I70" s="95">
        <f>'[1]2020-2021 Final-merged'!L63</f>
        <v>261479.49456792802</v>
      </c>
      <c r="J70" s="95">
        <f>'[1]2020-2021 Final-merged'!M63</f>
        <v>538917.39652179577</v>
      </c>
      <c r="K70" s="95">
        <f>'[1]2020-2021 Final-merged'!N63</f>
        <v>454420.93987172487</v>
      </c>
      <c r="L70" s="95">
        <f>'[1]2020-2021 Final-merged'!O63</f>
        <v>2312594.7199935932</v>
      </c>
      <c r="M70" s="95">
        <f t="shared" si="8"/>
        <v>2312594.7199935932</v>
      </c>
      <c r="N70" s="95">
        <f>'[1]Hold Harmless Base-21'!Y62</f>
        <v>2100517.6340580615</v>
      </c>
      <c r="O70" s="110">
        <f t="shared" si="9"/>
        <v>212077.08593553165</v>
      </c>
      <c r="P70" s="111">
        <f t="shared" si="10"/>
        <v>212077.08593553165</v>
      </c>
      <c r="Q70" s="112">
        <f t="shared" si="11"/>
        <v>100545.90948118526</v>
      </c>
      <c r="R70" s="113">
        <f t="shared" si="12"/>
        <v>2212048.8105124077</v>
      </c>
      <c r="S70" s="114">
        <f t="shared" si="13"/>
        <v>1.0530969960194407</v>
      </c>
      <c r="T70" s="115">
        <f t="shared" si="14"/>
        <v>0.95652246863148416</v>
      </c>
      <c r="U70" s="101" t="b">
        <f t="shared" si="15"/>
        <v>0</v>
      </c>
      <c r="V70" s="95">
        <f t="shared" si="16"/>
        <v>2192548.3184270854</v>
      </c>
      <c r="W70" s="95">
        <f t="shared" si="17"/>
        <v>2192548.3184270882</v>
      </c>
      <c r="X70" s="95">
        <f t="shared" si="18"/>
        <v>2192548.3184270882</v>
      </c>
      <c r="Y70" s="95">
        <f>'[1]Hold Harmless Base-21'!L62</f>
        <v>977689.41836652148</v>
      </c>
      <c r="Z70" s="95">
        <f>'[1]Hold Harmless Base-21'!M62</f>
        <v>239313.27816134141</v>
      </c>
      <c r="AA70" s="95">
        <f>'[1]Hold Harmless Base-21'!N62</f>
        <v>449988.60489693505</v>
      </c>
      <c r="AB70" s="95">
        <f>'[1]Hold Harmless Base-21'!O62</f>
        <v>433526.33263326349</v>
      </c>
      <c r="AC70" s="95">
        <f t="shared" si="19"/>
        <v>2100517.6340580615</v>
      </c>
      <c r="AD70" s="116">
        <f>'[1]Populations-merged FY21'!M63</f>
        <v>0.24532740818193699</v>
      </c>
      <c r="AE70" s="117">
        <f t="shared" si="20"/>
        <v>0</v>
      </c>
      <c r="AF70" s="117">
        <f t="shared" si="21"/>
        <v>0.9</v>
      </c>
      <c r="AG70" s="117">
        <f t="shared" si="22"/>
        <v>0</v>
      </c>
      <c r="AH70" s="117">
        <f t="shared" si="23"/>
        <v>0.9</v>
      </c>
      <c r="AI70" s="95">
        <f t="shared" si="24"/>
        <v>1890465.8706522554</v>
      </c>
      <c r="AJ70" s="95">
        <f t="shared" si="25"/>
        <v>0</v>
      </c>
      <c r="AK70" s="95">
        <f t="shared" si="26"/>
        <v>2192548.3184270882</v>
      </c>
      <c r="AL70" s="95">
        <f t="shared" si="27"/>
        <v>2184916.4686212093</v>
      </c>
      <c r="AM70" s="95">
        <f t="shared" si="28"/>
        <v>2184916.4686212093</v>
      </c>
      <c r="AN70" s="95">
        <f t="shared" si="29"/>
        <v>0</v>
      </c>
      <c r="AO70" s="95">
        <f t="shared" si="30"/>
        <v>2184916.4686212093</v>
      </c>
      <c r="AP70" s="95">
        <f t="shared" si="31"/>
        <v>2184842.7208055123</v>
      </c>
      <c r="AQ70" s="95">
        <f t="shared" si="32"/>
        <v>2184842.7208055123</v>
      </c>
      <c r="AR70" s="95">
        <f t="shared" si="33"/>
        <v>0</v>
      </c>
      <c r="AS70" s="95">
        <f t="shared" si="34"/>
        <v>2184842.7208055123</v>
      </c>
      <c r="AT70" s="95">
        <f t="shared" si="35"/>
        <v>2184842.7208055118</v>
      </c>
      <c r="AU70" s="95">
        <v>2184842.7208055123</v>
      </c>
      <c r="AV70" s="95">
        <f t="shared" si="36"/>
        <v>0</v>
      </c>
      <c r="AW70" s="95">
        <f>'[1]Populations-merged FY21'!K63</f>
        <v>1877</v>
      </c>
      <c r="AX70" s="103">
        <f t="shared" si="37"/>
        <v>1164</v>
      </c>
      <c r="AY70" s="104">
        <v>0</v>
      </c>
      <c r="AZ70" s="118">
        <f t="shared" si="38"/>
        <v>0</v>
      </c>
      <c r="BA70" s="119">
        <f t="shared" si="39"/>
        <v>2184842.7208055123</v>
      </c>
      <c r="BB70" s="128">
        <f t="shared" si="41"/>
        <v>2184842.7208055123</v>
      </c>
      <c r="BC70" s="121">
        <f>'[1]Spec Schs Calculations-21'!C61</f>
        <v>0</v>
      </c>
      <c r="BD70" s="129">
        <f t="shared" si="4"/>
        <v>0</v>
      </c>
      <c r="BE70" s="123">
        <f>'[1]Spec Schs Calculations-21'!D61</f>
        <v>0</v>
      </c>
      <c r="BF70" s="130">
        <f t="shared" si="5"/>
        <v>0</v>
      </c>
      <c r="BG70" s="123">
        <f>'[1]Spec Schs Calculations-21'!E61</f>
        <v>0</v>
      </c>
      <c r="BH70" s="130">
        <f t="shared" si="6"/>
        <v>0</v>
      </c>
      <c r="BI70" s="131">
        <f>'[1]Spec Schs Calculations-21'!F61</f>
        <v>0</v>
      </c>
      <c r="BJ70" s="130">
        <f t="shared" si="7"/>
        <v>0</v>
      </c>
      <c r="BK70" s="127">
        <f t="shared" si="40"/>
        <v>0</v>
      </c>
      <c r="BL70" s="11"/>
    </row>
    <row r="71" spans="1:68" ht="14.5" x14ac:dyDescent="0.35">
      <c r="A71" s="101">
        <v>4701770</v>
      </c>
      <c r="B71" s="95" t="s">
        <v>415</v>
      </c>
      <c r="C71" s="95">
        <f>'[1]2020-2021 Final-merged'!F64</f>
        <v>474870.98906411603</v>
      </c>
      <c r="D71" s="95">
        <f>'[1]2020-2021 Final-merged'!G64</f>
        <v>116236.23101753672</v>
      </c>
      <c r="E71" s="95">
        <f>'[1]2020-2021 Final-merged'!H64</f>
        <v>255340.45855382484</v>
      </c>
      <c r="F71" s="95">
        <f>'[1]2020-2021 Final-merged'!I64</f>
        <v>231346.35361119505</v>
      </c>
      <c r="G71" s="95">
        <f>'[1]2020-2021 Final-merged'!J64</f>
        <v>1077794.0322466725</v>
      </c>
      <c r="H71" s="95">
        <f>'[1]2020-2021 Final-merged'!K64</f>
        <v>439002.76854344225</v>
      </c>
      <c r="I71" s="95">
        <f>'[1]2020-2021 Final-merged'!L64</f>
        <v>108520.25906681725</v>
      </c>
      <c r="J71" s="95">
        <f>'[1]2020-2021 Final-merged'!M64</f>
        <v>240606.07677858585</v>
      </c>
      <c r="K71" s="95">
        <f>'[1]2020-2021 Final-merged'!N64</f>
        <v>209560.76150059179</v>
      </c>
      <c r="L71" s="95">
        <f>'[1]2020-2021 Final-merged'!O64</f>
        <v>997689.86588943715</v>
      </c>
      <c r="M71" s="95">
        <f t="shared" si="8"/>
        <v>997689.86588943715</v>
      </c>
      <c r="N71" s="95">
        <f>'[1]Hold Harmless Base-21'!Y63</f>
        <v>1002731.8270691363</v>
      </c>
      <c r="O71" s="110">
        <f t="shared" si="9"/>
        <v>-5041.9611796991667</v>
      </c>
      <c r="P71" s="111" t="str">
        <f t="shared" si="10"/>
        <v>0</v>
      </c>
      <c r="Q71" s="112">
        <f t="shared" si="11"/>
        <v>0</v>
      </c>
      <c r="R71" s="113">
        <f t="shared" si="12"/>
        <v>997689.86588943715</v>
      </c>
      <c r="S71" s="114">
        <f t="shared" si="13"/>
        <v>0.99497177506129808</v>
      </c>
      <c r="T71" s="115">
        <f t="shared" si="14"/>
        <v>1</v>
      </c>
      <c r="U71" s="101" t="b">
        <f t="shared" si="15"/>
        <v>0</v>
      </c>
      <c r="V71" s="95">
        <f t="shared" si="16"/>
        <v>988894.65158814134</v>
      </c>
      <c r="W71" s="95">
        <f t="shared" si="17"/>
        <v>988894.65158814262</v>
      </c>
      <c r="X71" s="95">
        <f t="shared" si="18"/>
        <v>988894.65158814262</v>
      </c>
      <c r="Y71" s="95">
        <f>'[1]Hold Harmless Base-21'!L63</f>
        <v>441798.93397053919</v>
      </c>
      <c r="Z71" s="95">
        <f>'[1]Hold Harmless Base-21'!M63</f>
        <v>108141.04069298592</v>
      </c>
      <c r="AA71" s="95">
        <f>'[1]Hold Harmless Base-21'!N63</f>
        <v>237557.45241661248</v>
      </c>
      <c r="AB71" s="95">
        <f>'[1]Hold Harmless Base-21'!O63</f>
        <v>215234.39998899869</v>
      </c>
      <c r="AC71" s="95">
        <f t="shared" si="19"/>
        <v>1002731.8270691363</v>
      </c>
      <c r="AD71" s="116">
        <f>'[1]Populations-merged FY21'!M64</f>
        <v>0.26917760884588804</v>
      </c>
      <c r="AE71" s="117">
        <f t="shared" si="20"/>
        <v>0</v>
      </c>
      <c r="AF71" s="117">
        <f t="shared" si="21"/>
        <v>0.9</v>
      </c>
      <c r="AG71" s="117">
        <f t="shared" si="22"/>
        <v>0</v>
      </c>
      <c r="AH71" s="117">
        <f t="shared" si="23"/>
        <v>0.9</v>
      </c>
      <c r="AI71" s="95">
        <f t="shared" si="24"/>
        <v>902458.64436222275</v>
      </c>
      <c r="AJ71" s="95">
        <f t="shared" si="25"/>
        <v>0</v>
      </c>
      <c r="AK71" s="95">
        <f t="shared" si="26"/>
        <v>988894.65158814262</v>
      </c>
      <c r="AL71" s="95">
        <f t="shared" si="27"/>
        <v>985452.49462798412</v>
      </c>
      <c r="AM71" s="95">
        <f t="shared" si="28"/>
        <v>985452.49462798412</v>
      </c>
      <c r="AN71" s="95">
        <f t="shared" si="29"/>
        <v>0</v>
      </c>
      <c r="AO71" s="95">
        <f t="shared" si="30"/>
        <v>985452.49462798412</v>
      </c>
      <c r="AP71" s="95">
        <f t="shared" si="31"/>
        <v>985419.23250103532</v>
      </c>
      <c r="AQ71" s="95">
        <f t="shared" si="32"/>
        <v>985419.23250103532</v>
      </c>
      <c r="AR71" s="95">
        <f t="shared" si="33"/>
        <v>0</v>
      </c>
      <c r="AS71" s="95">
        <f t="shared" si="34"/>
        <v>985419.23250103532</v>
      </c>
      <c r="AT71" s="95">
        <f t="shared" si="35"/>
        <v>985419.23250103509</v>
      </c>
      <c r="AU71" s="95">
        <v>985419.23250103532</v>
      </c>
      <c r="AV71" s="95">
        <f t="shared" si="36"/>
        <v>0</v>
      </c>
      <c r="AW71" s="95">
        <f>'[1]Populations-merged FY21'!K64</f>
        <v>779</v>
      </c>
      <c r="AX71" s="103">
        <f t="shared" si="37"/>
        <v>1265</v>
      </c>
      <c r="AY71" s="104">
        <v>0</v>
      </c>
      <c r="AZ71" s="118">
        <f t="shared" si="38"/>
        <v>0</v>
      </c>
      <c r="BA71" s="119">
        <f t="shared" si="39"/>
        <v>985419.23250103532</v>
      </c>
      <c r="BB71" s="128">
        <f t="shared" si="41"/>
        <v>985419.23250103532</v>
      </c>
      <c r="BC71" s="121">
        <f>'[1]Spec Schs Calculations-21'!C62</f>
        <v>0</v>
      </c>
      <c r="BD71" s="129">
        <f t="shared" si="4"/>
        <v>0</v>
      </c>
      <c r="BE71" s="123">
        <f>'[1]Spec Schs Calculations-21'!D62</f>
        <v>0</v>
      </c>
      <c r="BF71" s="130">
        <f t="shared" si="5"/>
        <v>0</v>
      </c>
      <c r="BG71" s="123">
        <f>'[1]Spec Schs Calculations-21'!E62</f>
        <v>0</v>
      </c>
      <c r="BH71" s="130">
        <f t="shared" si="6"/>
        <v>0</v>
      </c>
      <c r="BI71" s="131">
        <f>'[1]Spec Schs Calculations-21'!F62</f>
        <v>0</v>
      </c>
      <c r="BJ71" s="130">
        <f t="shared" si="7"/>
        <v>0</v>
      </c>
      <c r="BK71" s="127">
        <f t="shared" si="40"/>
        <v>0</v>
      </c>
      <c r="BL71" s="11"/>
    </row>
    <row r="72" spans="1:68" ht="14.5" x14ac:dyDescent="0.35">
      <c r="A72" s="101">
        <v>4701800</v>
      </c>
      <c r="B72" s="95" t="s">
        <v>416</v>
      </c>
      <c r="C72" s="95">
        <f>'[1]2020-2021 Final-merged'!F65</f>
        <v>414131.67650940345</v>
      </c>
      <c r="D72" s="95">
        <f>'[1]2020-2021 Final-merged'!G65</f>
        <v>101368.80611994481</v>
      </c>
      <c r="E72" s="95">
        <f>'[1]2020-2021 Final-merged'!H65</f>
        <v>167203.8646481196</v>
      </c>
      <c r="F72" s="95">
        <f>'[1]2020-2021 Final-merged'!I65</f>
        <v>168949.58186152991</v>
      </c>
      <c r="G72" s="95">
        <f>'[1]2020-2021 Final-merged'!J65</f>
        <v>851653.9291389978</v>
      </c>
      <c r="H72" s="95">
        <f>'[1]2020-2021 Final-merged'!K65</f>
        <v>479578.12070663582</v>
      </c>
      <c r="I72" s="95">
        <f>'[1]2020-2021 Final-merged'!L65</f>
        <v>118550.37287016874</v>
      </c>
      <c r="J72" s="95">
        <f>'[1]2020-2021 Final-merged'!M65</f>
        <v>219926.66476864991</v>
      </c>
      <c r="K72" s="95">
        <f>'[1]2020-2021 Final-merged'!N65</f>
        <v>176837.19051300923</v>
      </c>
      <c r="L72" s="95">
        <f>'[1]2020-2021 Final-merged'!O65</f>
        <v>994892.34885846358</v>
      </c>
      <c r="M72" s="95">
        <f t="shared" si="8"/>
        <v>994892.34885846358</v>
      </c>
      <c r="N72" s="95">
        <f>'[1]Hold Harmless Base-21'!Y64</f>
        <v>812853.97473846213</v>
      </c>
      <c r="O72" s="110">
        <f t="shared" si="9"/>
        <v>182038.37412000145</v>
      </c>
      <c r="P72" s="111">
        <f t="shared" si="10"/>
        <v>182038.37412000145</v>
      </c>
      <c r="Q72" s="112">
        <f t="shared" si="11"/>
        <v>86304.533116490071</v>
      </c>
      <c r="R72" s="113">
        <f t="shared" si="12"/>
        <v>908587.81574197346</v>
      </c>
      <c r="S72" s="114">
        <f t="shared" si="13"/>
        <v>1.1177749558699199</v>
      </c>
      <c r="T72" s="115">
        <f t="shared" si="14"/>
        <v>0.91325239035608663</v>
      </c>
      <c r="U72" s="101" t="b">
        <f t="shared" si="15"/>
        <v>0</v>
      </c>
      <c r="V72" s="95">
        <f t="shared" si="16"/>
        <v>900578.08764488297</v>
      </c>
      <c r="W72" s="95">
        <f t="shared" si="17"/>
        <v>900578.08764488413</v>
      </c>
      <c r="X72" s="95">
        <f t="shared" si="18"/>
        <v>900578.08764488413</v>
      </c>
      <c r="Y72" s="95">
        <f>'[1]Hold Harmless Base-21'!L64</f>
        <v>395264.51742680889</v>
      </c>
      <c r="Z72" s="95">
        <f>'[1]Hold Harmless Base-21'!M64</f>
        <v>96750.609783943801</v>
      </c>
      <c r="AA72" s="95">
        <f>'[1]Hold Harmless Base-21'!N64</f>
        <v>159586.33116183712</v>
      </c>
      <c r="AB72" s="95">
        <f>'[1]Hold Harmless Base-21'!O64</f>
        <v>161252.51636587241</v>
      </c>
      <c r="AC72" s="95">
        <f t="shared" si="19"/>
        <v>812853.97473846213</v>
      </c>
      <c r="AD72" s="116">
        <f>'[1]Populations-merged FY21'!M65</f>
        <v>0.21764705882352942</v>
      </c>
      <c r="AE72" s="117">
        <f t="shared" si="20"/>
        <v>0</v>
      </c>
      <c r="AF72" s="117">
        <f t="shared" si="21"/>
        <v>0.9</v>
      </c>
      <c r="AG72" s="117">
        <f t="shared" si="22"/>
        <v>0</v>
      </c>
      <c r="AH72" s="117">
        <f t="shared" si="23"/>
        <v>0.9</v>
      </c>
      <c r="AI72" s="95">
        <f t="shared" si="24"/>
        <v>731568.57726461592</v>
      </c>
      <c r="AJ72" s="95">
        <f t="shared" si="25"/>
        <v>0</v>
      </c>
      <c r="AK72" s="95">
        <f t="shared" si="26"/>
        <v>900578.08764488413</v>
      </c>
      <c r="AL72" s="95">
        <f t="shared" si="27"/>
        <v>897443.34409300564</v>
      </c>
      <c r="AM72" s="95">
        <f t="shared" si="28"/>
        <v>897443.34409300564</v>
      </c>
      <c r="AN72" s="95">
        <f t="shared" si="29"/>
        <v>0</v>
      </c>
      <c r="AO72" s="95">
        <f t="shared" si="30"/>
        <v>897443.34409300564</v>
      </c>
      <c r="AP72" s="95">
        <f t="shared" si="31"/>
        <v>897413.05255221273</v>
      </c>
      <c r="AQ72" s="95">
        <f t="shared" si="32"/>
        <v>897413.05255221273</v>
      </c>
      <c r="AR72" s="95">
        <f t="shared" si="33"/>
        <v>0</v>
      </c>
      <c r="AS72" s="95">
        <f t="shared" si="34"/>
        <v>897413.05255221273</v>
      </c>
      <c r="AT72" s="95">
        <f t="shared" si="35"/>
        <v>897413.0525522125</v>
      </c>
      <c r="AU72" s="95">
        <v>897413.05255221261</v>
      </c>
      <c r="AV72" s="95">
        <f t="shared" si="36"/>
        <v>0</v>
      </c>
      <c r="AW72" s="95">
        <f>'[1]Populations-merged FY21'!K65</f>
        <v>851</v>
      </c>
      <c r="AX72" s="103">
        <f t="shared" si="37"/>
        <v>1055</v>
      </c>
      <c r="AY72" s="104">
        <v>0</v>
      </c>
      <c r="AZ72" s="118">
        <f t="shared" si="38"/>
        <v>0</v>
      </c>
      <c r="BA72" s="119">
        <f t="shared" si="39"/>
        <v>897413.05255221261</v>
      </c>
      <c r="BB72" s="128">
        <f t="shared" si="41"/>
        <v>897413.05255221261</v>
      </c>
      <c r="BC72" s="121">
        <f>'[1]Spec Schs Calculations-21'!C63</f>
        <v>0</v>
      </c>
      <c r="BD72" s="129">
        <f t="shared" si="4"/>
        <v>0</v>
      </c>
      <c r="BE72" s="123">
        <f>'[1]Spec Schs Calculations-21'!D63</f>
        <v>0</v>
      </c>
      <c r="BF72" s="130">
        <f t="shared" si="5"/>
        <v>0</v>
      </c>
      <c r="BG72" s="123">
        <f>'[1]Spec Schs Calculations-21'!E63</f>
        <v>0</v>
      </c>
      <c r="BH72" s="130">
        <f t="shared" si="6"/>
        <v>0</v>
      </c>
      <c r="BI72" s="131">
        <f>'[1]Spec Schs Calculations-21'!F63</f>
        <v>0</v>
      </c>
      <c r="BJ72" s="130">
        <f t="shared" si="7"/>
        <v>0</v>
      </c>
      <c r="BK72" s="127">
        <f t="shared" si="40"/>
        <v>0</v>
      </c>
      <c r="BL72" s="11"/>
    </row>
    <row r="73" spans="1:68" ht="14.5" x14ac:dyDescent="0.35">
      <c r="A73" s="101">
        <v>4701830</v>
      </c>
      <c r="B73" s="95" t="s">
        <v>417</v>
      </c>
      <c r="C73" s="95">
        <f>'[1]2020-2021 Final-merged'!F66</f>
        <v>508001.52318486833</v>
      </c>
      <c r="D73" s="95">
        <f>'[1]2020-2021 Final-merged'!G66</f>
        <v>124345.73550713231</v>
      </c>
      <c r="E73" s="95">
        <f>'[1]2020-2021 Final-merged'!H66</f>
        <v>240446.38944357052</v>
      </c>
      <c r="F73" s="95">
        <f>'[1]2020-2021 Final-merged'!I66</f>
        <v>214858.9177348722</v>
      </c>
      <c r="G73" s="95">
        <f>'[1]2020-2021 Final-merged'!J66</f>
        <v>1087652.5658704434</v>
      </c>
      <c r="H73" s="95">
        <f>'[1]2020-2021 Final-merged'!K66</f>
        <v>528606.67123716127</v>
      </c>
      <c r="I73" s="95">
        <f>'[1]2020-2021 Final-merged'!L66</f>
        <v>130670.09371588523</v>
      </c>
      <c r="J73" s="95">
        <f>'[1]2020-2021 Final-merged'!M66</f>
        <v>275003.51346994902</v>
      </c>
      <c r="K73" s="95">
        <f>'[1]2020-2021 Final-merged'!N66</f>
        <v>234128.41664279305</v>
      </c>
      <c r="L73" s="95">
        <f>'[1]2020-2021 Final-merged'!O66</f>
        <v>1168408.6950657885</v>
      </c>
      <c r="M73" s="95">
        <f t="shared" si="8"/>
        <v>1168408.6950657885</v>
      </c>
      <c r="N73" s="95">
        <f>'[1]Hold Harmless Base-21'!Y65</f>
        <v>945825.70740394283</v>
      </c>
      <c r="O73" s="110">
        <f t="shared" si="9"/>
        <v>222582.98766184563</v>
      </c>
      <c r="P73" s="111">
        <f t="shared" si="10"/>
        <v>222582.98766184563</v>
      </c>
      <c r="Q73" s="112">
        <f t="shared" si="11"/>
        <v>105526.7655662849</v>
      </c>
      <c r="R73" s="113">
        <f t="shared" si="12"/>
        <v>1062881.9294995035</v>
      </c>
      <c r="S73" s="114">
        <f t="shared" si="13"/>
        <v>1.123760880233263</v>
      </c>
      <c r="T73" s="115">
        <f t="shared" si="14"/>
        <v>0.90968334452497102</v>
      </c>
      <c r="U73" s="101" t="b">
        <f t="shared" si="15"/>
        <v>0</v>
      </c>
      <c r="V73" s="95">
        <f t="shared" si="16"/>
        <v>1053512.0093805003</v>
      </c>
      <c r="W73" s="95">
        <f t="shared" si="17"/>
        <v>1053512.0093805017</v>
      </c>
      <c r="X73" s="95">
        <f t="shared" si="18"/>
        <v>1053512.0093805017</v>
      </c>
      <c r="Y73" s="95">
        <f>'[1]Hold Harmless Base-21'!L65</f>
        <v>441759.54262019496</v>
      </c>
      <c r="Z73" s="95">
        <f>'[1]Hold Harmless Base-21'!M65</f>
        <v>108131.39870136263</v>
      </c>
      <c r="AA73" s="95">
        <f>'[1]Hold Harmless Base-21'!N65</f>
        <v>209092.85145315272</v>
      </c>
      <c r="AB73" s="95">
        <f>'[1]Hold Harmless Base-21'!O65</f>
        <v>186841.91462923252</v>
      </c>
      <c r="AC73" s="95">
        <f t="shared" si="19"/>
        <v>945825.70740394283</v>
      </c>
      <c r="AD73" s="116">
        <f>'[1]Populations-merged FY21'!M66</f>
        <v>0.25154196835612763</v>
      </c>
      <c r="AE73" s="117">
        <f t="shared" si="20"/>
        <v>0</v>
      </c>
      <c r="AF73" s="117">
        <f t="shared" si="21"/>
        <v>0.9</v>
      </c>
      <c r="AG73" s="117">
        <f t="shared" si="22"/>
        <v>0</v>
      </c>
      <c r="AH73" s="117">
        <f t="shared" si="23"/>
        <v>0.9</v>
      </c>
      <c r="AI73" s="95">
        <f t="shared" si="24"/>
        <v>851243.13666354853</v>
      </c>
      <c r="AJ73" s="95">
        <f t="shared" si="25"/>
        <v>0</v>
      </c>
      <c r="AK73" s="95">
        <f t="shared" si="26"/>
        <v>1053512.0093805017</v>
      </c>
      <c r="AL73" s="95">
        <f t="shared" si="27"/>
        <v>1049844.9315073674</v>
      </c>
      <c r="AM73" s="95">
        <f t="shared" si="28"/>
        <v>1049844.9315073674</v>
      </c>
      <c r="AN73" s="95">
        <f t="shared" si="29"/>
        <v>0</v>
      </c>
      <c r="AO73" s="95">
        <f t="shared" si="30"/>
        <v>1049844.9315073674</v>
      </c>
      <c r="AP73" s="95">
        <f t="shared" si="31"/>
        <v>1049809.4959327672</v>
      </c>
      <c r="AQ73" s="95">
        <f t="shared" si="32"/>
        <v>1049809.4959327672</v>
      </c>
      <c r="AR73" s="95">
        <f t="shared" si="33"/>
        <v>0</v>
      </c>
      <c r="AS73" s="95">
        <f t="shared" si="34"/>
        <v>1049809.4959327672</v>
      </c>
      <c r="AT73" s="95">
        <f t="shared" si="35"/>
        <v>1049809.4959327669</v>
      </c>
      <c r="AU73" s="95">
        <v>1049809.4959327672</v>
      </c>
      <c r="AV73" s="95">
        <f t="shared" si="36"/>
        <v>0</v>
      </c>
      <c r="AW73" s="95">
        <f>'[1]Populations-merged FY21'!K66</f>
        <v>938</v>
      </c>
      <c r="AX73" s="103">
        <f t="shared" si="37"/>
        <v>1119</v>
      </c>
      <c r="AY73" s="104">
        <v>0</v>
      </c>
      <c r="AZ73" s="118">
        <f t="shared" si="38"/>
        <v>0</v>
      </c>
      <c r="BA73" s="119">
        <f t="shared" si="39"/>
        <v>1049809.4959327672</v>
      </c>
      <c r="BB73" s="128">
        <f t="shared" si="41"/>
        <v>1047571.4959327672</v>
      </c>
      <c r="BC73" s="121">
        <f>'[1]Spec Schs Calculations-21'!C64</f>
        <v>1</v>
      </c>
      <c r="BD73" s="129">
        <f t="shared" si="4"/>
        <v>1119</v>
      </c>
      <c r="BE73" s="123">
        <f>'[1]Spec Schs Calculations-21'!D64</f>
        <v>1</v>
      </c>
      <c r="BF73" s="130">
        <f t="shared" si="5"/>
        <v>1119</v>
      </c>
      <c r="BG73" s="123">
        <f>'[1]Spec Schs Calculations-21'!E64</f>
        <v>0</v>
      </c>
      <c r="BH73" s="130">
        <f t="shared" si="6"/>
        <v>0</v>
      </c>
      <c r="BI73" s="131">
        <f>'[1]Spec Schs Calculations-21'!F64</f>
        <v>0</v>
      </c>
      <c r="BJ73" s="130">
        <f t="shared" si="7"/>
        <v>0</v>
      </c>
      <c r="BK73" s="127">
        <f t="shared" si="40"/>
        <v>2238</v>
      </c>
      <c r="BL73" s="11"/>
    </row>
    <row r="74" spans="1:68" ht="14.5" x14ac:dyDescent="0.35">
      <c r="A74" s="101">
        <v>4701860</v>
      </c>
      <c r="B74" s="95" t="s">
        <v>418</v>
      </c>
      <c r="C74" s="95">
        <f>'[1]2020-2021 Final-merged'!F67</f>
        <v>485609.50450229109</v>
      </c>
      <c r="D74" s="95">
        <f>'[1]2020-2021 Final-merged'!G67</f>
        <v>117093.01309388275</v>
      </c>
      <c r="E74" s="95">
        <f>'[1]2020-2021 Final-merged'!H67</f>
        <v>240371.30502875792</v>
      </c>
      <c r="F74" s="95">
        <f>'[1]2020-2021 Final-merged'!I67</f>
        <v>242880.93795908341</v>
      </c>
      <c r="G74" s="95">
        <f>'[1]2020-2021 Final-merged'!J67</f>
        <v>1085954.7605840152</v>
      </c>
      <c r="H74" s="95">
        <f>'[1]2020-2021 Final-merged'!K67</f>
        <v>490849.05186307849</v>
      </c>
      <c r="I74" s="95">
        <f>'[1]2020-2021 Final-merged'!L67</f>
        <v>121336.51559332196</v>
      </c>
      <c r="J74" s="95">
        <f>'[1]2020-2021 Final-merged'!M67</f>
        <v>234141.91580515858</v>
      </c>
      <c r="K74" s="95">
        <f>'[1]2020-2021 Final-merged'!N67</f>
        <v>218592.84416317509</v>
      </c>
      <c r="L74" s="95">
        <f>'[1]2020-2021 Final-merged'!O67</f>
        <v>1064920.3274247341</v>
      </c>
      <c r="M74" s="95">
        <f t="shared" si="8"/>
        <v>1064920.3274247341</v>
      </c>
      <c r="N74" s="95">
        <f>'[1]Hold Harmless Base-21'!Y66</f>
        <v>1058213.3873426677</v>
      </c>
      <c r="O74" s="110">
        <f t="shared" si="9"/>
        <v>6706.9400820664596</v>
      </c>
      <c r="P74" s="111">
        <f t="shared" si="10"/>
        <v>6706.9400820664596</v>
      </c>
      <c r="Q74" s="112">
        <f t="shared" si="11"/>
        <v>3179.7654490225395</v>
      </c>
      <c r="R74" s="113">
        <f t="shared" si="12"/>
        <v>1061740.5619757115</v>
      </c>
      <c r="S74" s="114">
        <f t="shared" si="13"/>
        <v>1.003333141193669</v>
      </c>
      <c r="T74" s="115">
        <f t="shared" si="14"/>
        <v>0.99701408136633829</v>
      </c>
      <c r="U74" s="101" t="b">
        <f t="shared" si="15"/>
        <v>0</v>
      </c>
      <c r="V74" s="95">
        <f t="shared" si="16"/>
        <v>1052380.7036728212</v>
      </c>
      <c r="W74" s="95">
        <f t="shared" si="17"/>
        <v>1052380.7036728226</v>
      </c>
      <c r="X74" s="95">
        <f t="shared" si="18"/>
        <v>1052380.7036728226</v>
      </c>
      <c r="Y74" s="95">
        <f>'[1]Hold Harmless Base-21'!L66</f>
        <v>473204.31507552433</v>
      </c>
      <c r="Z74" s="95">
        <f>'[1]Hold Harmless Base-21'!M66</f>
        <v>114101.80103045897</v>
      </c>
      <c r="AA74" s="95">
        <f>'[1]Hold Harmless Base-21'!N66</f>
        <v>234230.87420111787</v>
      </c>
      <c r="AB74" s="95">
        <f>'[1]Hold Harmless Base-21'!O66</f>
        <v>236676.39703556654</v>
      </c>
      <c r="AC74" s="95">
        <f t="shared" si="19"/>
        <v>1058213.3873426677</v>
      </c>
      <c r="AD74" s="116">
        <f>'[1]Populations-merged FY21'!M67</f>
        <v>0.22830930537352556</v>
      </c>
      <c r="AE74" s="117">
        <f t="shared" si="20"/>
        <v>0</v>
      </c>
      <c r="AF74" s="117">
        <f t="shared" si="21"/>
        <v>0.9</v>
      </c>
      <c r="AG74" s="117">
        <f t="shared" si="22"/>
        <v>0</v>
      </c>
      <c r="AH74" s="117">
        <f t="shared" si="23"/>
        <v>0.9</v>
      </c>
      <c r="AI74" s="95">
        <f t="shared" si="24"/>
        <v>952392.04860840098</v>
      </c>
      <c r="AJ74" s="95">
        <f t="shared" si="25"/>
        <v>0</v>
      </c>
      <c r="AK74" s="95">
        <f t="shared" si="26"/>
        <v>1052380.7036728226</v>
      </c>
      <c r="AL74" s="95">
        <f t="shared" si="27"/>
        <v>1048717.5636628466</v>
      </c>
      <c r="AM74" s="95">
        <f t="shared" si="28"/>
        <v>1048717.5636628466</v>
      </c>
      <c r="AN74" s="95">
        <f t="shared" si="29"/>
        <v>0</v>
      </c>
      <c r="AO74" s="95">
        <f t="shared" si="30"/>
        <v>1048717.5636628466</v>
      </c>
      <c r="AP74" s="95">
        <f t="shared" si="31"/>
        <v>1048682.1661404637</v>
      </c>
      <c r="AQ74" s="95">
        <f t="shared" si="32"/>
        <v>1048682.1661404637</v>
      </c>
      <c r="AR74" s="95">
        <f t="shared" si="33"/>
        <v>0</v>
      </c>
      <c r="AS74" s="95">
        <f t="shared" si="34"/>
        <v>1048682.1661404637</v>
      </c>
      <c r="AT74" s="95">
        <f t="shared" si="35"/>
        <v>1048682.1661404634</v>
      </c>
      <c r="AU74" s="95">
        <v>1048682.1661404632</v>
      </c>
      <c r="AV74" s="95">
        <f t="shared" si="36"/>
        <v>0</v>
      </c>
      <c r="AW74" s="95">
        <f>'[1]Populations-merged FY21'!K67</f>
        <v>871</v>
      </c>
      <c r="AX74" s="103">
        <f t="shared" si="37"/>
        <v>1204</v>
      </c>
      <c r="AY74" s="104">
        <v>0</v>
      </c>
      <c r="AZ74" s="118">
        <f t="shared" si="38"/>
        <v>0</v>
      </c>
      <c r="BA74" s="119">
        <f t="shared" si="39"/>
        <v>1048682.1661404632</v>
      </c>
      <c r="BB74" s="128">
        <f t="shared" si="41"/>
        <v>1046274.1661404632</v>
      </c>
      <c r="BC74" s="121">
        <f>'[1]Spec Schs Calculations-21'!C65</f>
        <v>0</v>
      </c>
      <c r="BD74" s="129">
        <f t="shared" si="4"/>
        <v>0</v>
      </c>
      <c r="BE74" s="123">
        <f>'[1]Spec Schs Calculations-21'!D65</f>
        <v>0</v>
      </c>
      <c r="BF74" s="130">
        <f t="shared" si="5"/>
        <v>0</v>
      </c>
      <c r="BG74" s="123">
        <f>'[1]Spec Schs Calculations-21'!E65</f>
        <v>2</v>
      </c>
      <c r="BH74" s="130">
        <f t="shared" si="6"/>
        <v>2408</v>
      </c>
      <c r="BI74" s="131">
        <f>'[1]Spec Schs Calculations-21'!F65</f>
        <v>0</v>
      </c>
      <c r="BJ74" s="130">
        <f t="shared" si="7"/>
        <v>0</v>
      </c>
      <c r="BK74" s="127">
        <f t="shared" si="40"/>
        <v>2408</v>
      </c>
      <c r="BL74" s="11"/>
    </row>
    <row r="75" spans="1:68" ht="14.5" x14ac:dyDescent="0.35">
      <c r="A75" s="101">
        <v>4701890</v>
      </c>
      <c r="B75" s="95" t="s">
        <v>419</v>
      </c>
      <c r="C75" s="95">
        <f>'[1]2020-2021 Final-merged'!F68</f>
        <v>106569.88475508652</v>
      </c>
      <c r="D75" s="95">
        <f>'[1]2020-2021 Final-merged'!G68</f>
        <v>26085.572774865803</v>
      </c>
      <c r="E75" s="95">
        <f>'[1]2020-2021 Final-merged'!H68</f>
        <v>61847.615561118648</v>
      </c>
      <c r="F75" s="95">
        <f>'[1]2020-2021 Final-merged'!I68</f>
        <v>56657.040783688572</v>
      </c>
      <c r="G75" s="95">
        <f>'[1]2020-2021 Final-merged'!J68</f>
        <v>251160.11387475953</v>
      </c>
      <c r="H75" s="95">
        <f>'[1]2020-2021 Final-merged'!K68</f>
        <v>109891.57877531611</v>
      </c>
      <c r="I75" s="95">
        <f>'[1]2020-2021 Final-merged'!L68</f>
        <v>27164.891550743727</v>
      </c>
      <c r="J75" s="95">
        <f>'[1]2020-2021 Final-merged'!M68</f>
        <v>68338.799402762146</v>
      </c>
      <c r="K75" s="95">
        <f>'[1]2020-2021 Final-merged'!N68</f>
        <v>63208.845884152252</v>
      </c>
      <c r="L75" s="95">
        <f>'[1]2020-2021 Final-merged'!O68</f>
        <v>268604.11561297427</v>
      </c>
      <c r="M75" s="95">
        <f t="shared" si="8"/>
        <v>268604.11561297427</v>
      </c>
      <c r="N75" s="95">
        <f>'[1]Hold Harmless Base-21'!Y67</f>
        <v>213464.51868060458</v>
      </c>
      <c r="O75" s="110">
        <f t="shared" si="9"/>
        <v>55139.596932369692</v>
      </c>
      <c r="P75" s="111">
        <f t="shared" si="10"/>
        <v>55139.596932369692</v>
      </c>
      <c r="Q75" s="112">
        <f t="shared" si="11"/>
        <v>26141.725295472974</v>
      </c>
      <c r="R75" s="113">
        <f t="shared" si="12"/>
        <v>242462.3903175013</v>
      </c>
      <c r="S75" s="114">
        <f t="shared" si="13"/>
        <v>1.1358439885753784</v>
      </c>
      <c r="T75" s="115">
        <f t="shared" si="14"/>
        <v>0.90267563385685423</v>
      </c>
      <c r="U75" s="101" t="b">
        <f t="shared" si="15"/>
        <v>0</v>
      </c>
      <c r="V75" s="95">
        <f t="shared" si="16"/>
        <v>240324.9438466526</v>
      </c>
      <c r="W75" s="95">
        <f t="shared" si="17"/>
        <v>240324.94384665292</v>
      </c>
      <c r="X75" s="95">
        <f t="shared" si="18"/>
        <v>240324.94384665292</v>
      </c>
      <c r="Y75" s="95">
        <f>'[1]Hold Harmless Base-21'!L67</f>
        <v>90575.24622096536</v>
      </c>
      <c r="Z75" s="95">
        <f>'[1]Hold Harmless Base-21'!M67</f>
        <v>22170.495748665147</v>
      </c>
      <c r="AA75" s="95">
        <f>'[1]Hold Harmless Base-21'!N67</f>
        <v>52565.159664963947</v>
      </c>
      <c r="AB75" s="95">
        <f>'[1]Hold Harmless Base-21'!O67</f>
        <v>48153.61704601012</v>
      </c>
      <c r="AC75" s="95">
        <f t="shared" si="19"/>
        <v>213464.51868060458</v>
      </c>
      <c r="AD75" s="116">
        <f>'[1]Populations-merged FY21'!M68</f>
        <v>0.31707317073170732</v>
      </c>
      <c r="AE75" s="117">
        <f t="shared" si="20"/>
        <v>0</v>
      </c>
      <c r="AF75" s="117">
        <f t="shared" si="21"/>
        <v>0</v>
      </c>
      <c r="AG75" s="117">
        <f t="shared" si="22"/>
        <v>0.95</v>
      </c>
      <c r="AH75" s="117">
        <f t="shared" si="23"/>
        <v>0.95</v>
      </c>
      <c r="AI75" s="95">
        <f t="shared" si="24"/>
        <v>202791.29274657436</v>
      </c>
      <c r="AJ75" s="95">
        <f t="shared" si="25"/>
        <v>0</v>
      </c>
      <c r="AK75" s="95">
        <f t="shared" si="26"/>
        <v>240324.94384665292</v>
      </c>
      <c r="AL75" s="95">
        <f t="shared" si="27"/>
        <v>239488.41775478565</v>
      </c>
      <c r="AM75" s="95">
        <f t="shared" si="28"/>
        <v>239488.41775478565</v>
      </c>
      <c r="AN75" s="95">
        <f t="shared" si="29"/>
        <v>0</v>
      </c>
      <c r="AO75" s="95">
        <f t="shared" si="30"/>
        <v>239488.41775478565</v>
      </c>
      <c r="AP75" s="95">
        <f t="shared" si="31"/>
        <v>239480.3342660355</v>
      </c>
      <c r="AQ75" s="95">
        <f t="shared" si="32"/>
        <v>239480.3342660355</v>
      </c>
      <c r="AR75" s="95">
        <f t="shared" si="33"/>
        <v>0</v>
      </c>
      <c r="AS75" s="95">
        <f t="shared" si="34"/>
        <v>239480.3342660355</v>
      </c>
      <c r="AT75" s="95">
        <f t="shared" si="35"/>
        <v>239480.33426603547</v>
      </c>
      <c r="AU75" s="95">
        <v>239480.33426603553</v>
      </c>
      <c r="AV75" s="95">
        <f t="shared" si="36"/>
        <v>0</v>
      </c>
      <c r="AW75" s="95">
        <f>'[1]Populations-merged FY21'!K68</f>
        <v>195</v>
      </c>
      <c r="AX75" s="103">
        <f t="shared" si="37"/>
        <v>1228</v>
      </c>
      <c r="AY75" s="104">
        <v>0</v>
      </c>
      <c r="AZ75" s="118">
        <f t="shared" si="38"/>
        <v>0</v>
      </c>
      <c r="BA75" s="119">
        <f t="shared" si="39"/>
        <v>239480.33426603553</v>
      </c>
      <c r="BB75" s="128">
        <f t="shared" si="41"/>
        <v>238252.33426603553</v>
      </c>
      <c r="BC75" s="121">
        <f>'[1]Spec Schs Calculations-21'!C66</f>
        <v>0</v>
      </c>
      <c r="BD75" s="129">
        <f t="shared" si="4"/>
        <v>0</v>
      </c>
      <c r="BE75" s="123">
        <f>'[1]Spec Schs Calculations-21'!D66</f>
        <v>1</v>
      </c>
      <c r="BF75" s="130">
        <f t="shared" si="5"/>
        <v>1228</v>
      </c>
      <c r="BG75" s="123">
        <f>'[1]Spec Schs Calculations-21'!E66</f>
        <v>0</v>
      </c>
      <c r="BH75" s="130">
        <f t="shared" si="6"/>
        <v>0</v>
      </c>
      <c r="BI75" s="131">
        <f>'[1]Spec Schs Calculations-21'!F66</f>
        <v>0</v>
      </c>
      <c r="BJ75" s="130">
        <f t="shared" si="7"/>
        <v>0</v>
      </c>
      <c r="BK75" s="127">
        <f t="shared" si="40"/>
        <v>1228</v>
      </c>
      <c r="BL75" s="11"/>
    </row>
    <row r="76" spans="1:68" ht="14.5" x14ac:dyDescent="0.35">
      <c r="A76" s="101">
        <v>4701920</v>
      </c>
      <c r="B76" s="95" t="s">
        <v>420</v>
      </c>
      <c r="C76" s="95">
        <f>'[1]2020-2021 Final-merged'!F69</f>
        <v>170070.0751531951</v>
      </c>
      <c r="D76" s="95">
        <f>'[1]2020-2021 Final-merged'!G69</f>
        <v>41628.789713257349</v>
      </c>
      <c r="E76" s="95">
        <f>'[1]2020-2021 Final-merged'!H69</f>
        <v>74834.945534823506</v>
      </c>
      <c r="F76" s="95">
        <f>'[1]2020-2021 Final-merged'!I69</f>
        <v>74570.715518220313</v>
      </c>
      <c r="G76" s="95">
        <f>'[1]2020-2021 Final-merged'!J69</f>
        <v>361104.52591949626</v>
      </c>
      <c r="H76" s="95">
        <f>'[1]2020-2021 Final-merged'!K69</f>
        <v>175826.52604050579</v>
      </c>
      <c r="I76" s="95">
        <f>'[1]2020-2021 Final-merged'!L69</f>
        <v>43463.826481189964</v>
      </c>
      <c r="J76" s="95">
        <f>'[1]2020-2021 Final-merged'!M69</f>
        <v>83544.572716816125</v>
      </c>
      <c r="K76" s="95">
        <f>'[1]2020-2021 Final-merged'!N69</f>
        <v>68066.245977482962</v>
      </c>
      <c r="L76" s="95">
        <f>'[1]2020-2021 Final-merged'!O69</f>
        <v>370901.17121599487</v>
      </c>
      <c r="M76" s="95">
        <f t="shared" si="8"/>
        <v>370901.17121599487</v>
      </c>
      <c r="N76" s="95">
        <f>'[1]Hold Harmless Base-21'!Y68</f>
        <v>357463.57498677133</v>
      </c>
      <c r="O76" s="110">
        <f t="shared" si="9"/>
        <v>13437.596229223534</v>
      </c>
      <c r="P76" s="111">
        <f t="shared" si="10"/>
        <v>13437.596229223534</v>
      </c>
      <c r="Q76" s="112">
        <f t="shared" si="11"/>
        <v>6370.7747027368114</v>
      </c>
      <c r="R76" s="113">
        <f t="shared" si="12"/>
        <v>364530.39651325805</v>
      </c>
      <c r="S76" s="114">
        <f t="shared" si="13"/>
        <v>1.0197693472034128</v>
      </c>
      <c r="T76" s="115">
        <f t="shared" si="14"/>
        <v>0.98282352497876913</v>
      </c>
      <c r="U76" s="101" t="b">
        <f t="shared" si="15"/>
        <v>0</v>
      </c>
      <c r="V76" s="95">
        <f t="shared" si="16"/>
        <v>361316.84983278514</v>
      </c>
      <c r="W76" s="95">
        <f t="shared" si="17"/>
        <v>361316.84983278567</v>
      </c>
      <c r="X76" s="95">
        <f t="shared" si="18"/>
        <v>361316.84983278567</v>
      </c>
      <c r="Y76" s="95">
        <f>'[1]Hold Harmless Base-21'!L68</f>
        <v>168355.28967056819</v>
      </c>
      <c r="Z76" s="95">
        <f>'[1]Hold Harmless Base-21'!M68</f>
        <v>41209.054235423748</v>
      </c>
      <c r="AA76" s="95">
        <f>'[1]Hold Harmless Base-21'!N68</f>
        <v>74080.398457210365</v>
      </c>
      <c r="AB76" s="95">
        <f>'[1]Hold Harmless Base-21'!O68</f>
        <v>73818.832623569033</v>
      </c>
      <c r="AC76" s="95">
        <f t="shared" si="19"/>
        <v>357463.57498677133</v>
      </c>
      <c r="AD76" s="116">
        <f>'[1]Populations-merged FY21'!M69</f>
        <v>0.22740524781341107</v>
      </c>
      <c r="AE76" s="117">
        <f t="shared" si="20"/>
        <v>0</v>
      </c>
      <c r="AF76" s="117">
        <f t="shared" si="21"/>
        <v>0.9</v>
      </c>
      <c r="AG76" s="117">
        <f t="shared" si="22"/>
        <v>0</v>
      </c>
      <c r="AH76" s="117">
        <f t="shared" si="23"/>
        <v>0.9</v>
      </c>
      <c r="AI76" s="95">
        <f t="shared" si="24"/>
        <v>321717.21748809423</v>
      </c>
      <c r="AJ76" s="95">
        <f t="shared" si="25"/>
        <v>0</v>
      </c>
      <c r="AK76" s="95">
        <f t="shared" si="26"/>
        <v>361316.84983278567</v>
      </c>
      <c r="AL76" s="95">
        <f t="shared" si="27"/>
        <v>360059.17359045078</v>
      </c>
      <c r="AM76" s="95">
        <f t="shared" si="28"/>
        <v>360059.17359045078</v>
      </c>
      <c r="AN76" s="95">
        <f t="shared" si="29"/>
        <v>0</v>
      </c>
      <c r="AO76" s="95">
        <f t="shared" si="30"/>
        <v>360059.17359045078</v>
      </c>
      <c r="AP76" s="95">
        <f t="shared" si="31"/>
        <v>360047.02045876114</v>
      </c>
      <c r="AQ76" s="95">
        <f t="shared" si="32"/>
        <v>360047.02045876114</v>
      </c>
      <c r="AR76" s="95">
        <f t="shared" si="33"/>
        <v>0</v>
      </c>
      <c r="AS76" s="95">
        <f t="shared" si="34"/>
        <v>360047.02045876114</v>
      </c>
      <c r="AT76" s="95">
        <f t="shared" si="35"/>
        <v>360047.02045876108</v>
      </c>
      <c r="AU76" s="95">
        <v>360047.0204587612</v>
      </c>
      <c r="AV76" s="95">
        <f t="shared" si="36"/>
        <v>0</v>
      </c>
      <c r="AW76" s="95">
        <f>'[1]Populations-merged FY21'!K69</f>
        <v>312</v>
      </c>
      <c r="AX76" s="103">
        <f t="shared" si="37"/>
        <v>1154</v>
      </c>
      <c r="AY76" s="104">
        <v>0</v>
      </c>
      <c r="AZ76" s="118">
        <f t="shared" si="38"/>
        <v>0</v>
      </c>
      <c r="BA76" s="119">
        <f t="shared" si="39"/>
        <v>360047.0204587612</v>
      </c>
      <c r="BB76" s="128">
        <f t="shared" si="41"/>
        <v>360047.0204587612</v>
      </c>
      <c r="BC76" s="121">
        <f>'[1]Spec Schs Calculations-21'!C67</f>
        <v>0</v>
      </c>
      <c r="BD76" s="129">
        <f t="shared" si="4"/>
        <v>0</v>
      </c>
      <c r="BE76" s="123">
        <f>'[1]Spec Schs Calculations-21'!D67</f>
        <v>0</v>
      </c>
      <c r="BF76" s="130">
        <f t="shared" si="5"/>
        <v>0</v>
      </c>
      <c r="BG76" s="123">
        <f>'[1]Spec Schs Calculations-21'!E67</f>
        <v>0</v>
      </c>
      <c r="BH76" s="130">
        <f t="shared" si="6"/>
        <v>0</v>
      </c>
      <c r="BI76" s="131">
        <f>'[1]Spec Schs Calculations-21'!F67</f>
        <v>0</v>
      </c>
      <c r="BJ76" s="130">
        <f t="shared" si="7"/>
        <v>0</v>
      </c>
      <c r="BK76" s="127">
        <f t="shared" si="40"/>
        <v>0</v>
      </c>
      <c r="BL76" s="11"/>
    </row>
    <row r="77" spans="1:68" ht="14.5" x14ac:dyDescent="0.35">
      <c r="A77" s="101">
        <v>4701950</v>
      </c>
      <c r="B77" s="95" t="s">
        <v>421</v>
      </c>
      <c r="C77" s="95">
        <f>'[1]2020-2021 Final-merged'!F70</f>
        <v>237435.49453205802</v>
      </c>
      <c r="D77" s="95">
        <f>'[1]2020-2021 Final-merged'!G70</f>
        <v>58118.115508768358</v>
      </c>
      <c r="E77" s="95">
        <f>'[1]2020-2021 Final-merged'!H70</f>
        <v>141349.57628436177</v>
      </c>
      <c r="F77" s="95">
        <f>'[1]2020-2021 Final-merged'!I70</f>
        <v>131324.93731529804</v>
      </c>
      <c r="G77" s="95">
        <f>'[1]2020-2021 Final-merged'!J70</f>
        <v>568228.12364048616</v>
      </c>
      <c r="H77" s="95">
        <f>'[1]2020-2021 Final-merged'!K70</f>
        <v>261485.60282947012</v>
      </c>
      <c r="I77" s="95">
        <f>'[1]2020-2021 Final-merged'!L70</f>
        <v>64638.511177154294</v>
      </c>
      <c r="J77" s="95">
        <f>'[1]2020-2021 Final-merged'!M70</f>
        <v>179672.80359012861</v>
      </c>
      <c r="K77" s="95">
        <f>'[1]2020-2021 Final-merged'!N70</f>
        <v>175087.26994703466</v>
      </c>
      <c r="L77" s="95">
        <f>'[1]2020-2021 Final-merged'!O70</f>
        <v>680884.18754378776</v>
      </c>
      <c r="M77" s="95">
        <f t="shared" si="8"/>
        <v>680884.18754378776</v>
      </c>
      <c r="N77" s="95">
        <f>'[1]Hold Harmless Base-21'!Y69</f>
        <v>509198.62809778593</v>
      </c>
      <c r="O77" s="110">
        <f t="shared" si="9"/>
        <v>171685.55944600183</v>
      </c>
      <c r="P77" s="111">
        <f t="shared" si="10"/>
        <v>171685.55944600183</v>
      </c>
      <c r="Q77" s="112">
        <f t="shared" si="11"/>
        <v>81396.255720581874</v>
      </c>
      <c r="R77" s="113">
        <f t="shared" si="12"/>
        <v>599487.9318232059</v>
      </c>
      <c r="S77" s="114">
        <f t="shared" si="13"/>
        <v>1.1773164709078534</v>
      </c>
      <c r="T77" s="115">
        <f t="shared" si="14"/>
        <v>0.88045506532585283</v>
      </c>
      <c r="U77" s="101" t="b">
        <f t="shared" si="15"/>
        <v>0</v>
      </c>
      <c r="V77" s="95">
        <f t="shared" si="16"/>
        <v>594203.09831763024</v>
      </c>
      <c r="W77" s="95">
        <f t="shared" si="17"/>
        <v>594203.09831763105</v>
      </c>
      <c r="X77" s="95">
        <f t="shared" si="18"/>
        <v>594203.09831763105</v>
      </c>
      <c r="Y77" s="95">
        <f>'[1]Hold Harmless Base-21'!L69</f>
        <v>212769.8771804139</v>
      </c>
      <c r="Z77" s="95">
        <f>'[1]Hold Harmless Base-21'!M69</f>
        <v>52080.605400336019</v>
      </c>
      <c r="AA77" s="95">
        <f>'[1]Hold Harmless Base-21'!N69</f>
        <v>126665.69522303056</v>
      </c>
      <c r="AB77" s="95">
        <f>'[1]Hold Harmless Base-21'!O69</f>
        <v>117682.45029400545</v>
      </c>
      <c r="AC77" s="95">
        <f t="shared" si="19"/>
        <v>509198.62809778593</v>
      </c>
      <c r="AD77" s="116">
        <f>'[1]Populations-merged FY21'!M70</f>
        <v>0.3552833078101072</v>
      </c>
      <c r="AE77" s="117">
        <f t="shared" si="20"/>
        <v>0</v>
      </c>
      <c r="AF77" s="117">
        <f t="shared" si="21"/>
        <v>0</v>
      </c>
      <c r="AG77" s="117">
        <f t="shared" si="22"/>
        <v>0.95</v>
      </c>
      <c r="AH77" s="117">
        <f t="shared" si="23"/>
        <v>0.95</v>
      </c>
      <c r="AI77" s="95">
        <f t="shared" si="24"/>
        <v>483738.6966928966</v>
      </c>
      <c r="AJ77" s="95">
        <f t="shared" si="25"/>
        <v>0</v>
      </c>
      <c r="AK77" s="95">
        <f t="shared" si="26"/>
        <v>594203.09831763105</v>
      </c>
      <c r="AL77" s="95">
        <f t="shared" si="27"/>
        <v>592134.78868794814</v>
      </c>
      <c r="AM77" s="95">
        <f t="shared" si="28"/>
        <v>592134.78868794814</v>
      </c>
      <c r="AN77" s="95">
        <f t="shared" si="29"/>
        <v>0</v>
      </c>
      <c r="AO77" s="95">
        <f t="shared" si="30"/>
        <v>592134.78868794814</v>
      </c>
      <c r="AP77" s="95">
        <f t="shared" si="31"/>
        <v>592114.80227295647</v>
      </c>
      <c r="AQ77" s="95">
        <f t="shared" si="32"/>
        <v>592114.80227295647</v>
      </c>
      <c r="AR77" s="95">
        <f t="shared" si="33"/>
        <v>0</v>
      </c>
      <c r="AS77" s="95">
        <f t="shared" si="34"/>
        <v>592114.80227295647</v>
      </c>
      <c r="AT77" s="95">
        <f t="shared" si="35"/>
        <v>592114.80227295635</v>
      </c>
      <c r="AU77" s="95">
        <v>592114.80227295647</v>
      </c>
      <c r="AV77" s="95">
        <f t="shared" si="36"/>
        <v>0</v>
      </c>
      <c r="AW77" s="95">
        <f>'[1]Populations-merged FY21'!K70</f>
        <v>464</v>
      </c>
      <c r="AX77" s="103">
        <f t="shared" si="37"/>
        <v>1276</v>
      </c>
      <c r="AY77" s="104">
        <v>0</v>
      </c>
      <c r="AZ77" s="118">
        <f t="shared" si="38"/>
        <v>0</v>
      </c>
      <c r="BA77" s="119">
        <f t="shared" si="39"/>
        <v>592114.80227295647</v>
      </c>
      <c r="BB77" s="128">
        <f t="shared" si="41"/>
        <v>590838.80227295647</v>
      </c>
      <c r="BC77" s="121">
        <f>'[1]Spec Schs Calculations-21'!C68</f>
        <v>1</v>
      </c>
      <c r="BD77" s="129">
        <f t="shared" si="4"/>
        <v>1276</v>
      </c>
      <c r="BE77" s="123">
        <f>'[1]Spec Schs Calculations-21'!D68</f>
        <v>0</v>
      </c>
      <c r="BF77" s="130">
        <f t="shared" si="5"/>
        <v>0</v>
      </c>
      <c r="BG77" s="123">
        <f>'[1]Spec Schs Calculations-21'!E68</f>
        <v>0</v>
      </c>
      <c r="BH77" s="130">
        <f t="shared" si="6"/>
        <v>0</v>
      </c>
      <c r="BI77" s="131">
        <f>'[1]Spec Schs Calculations-21'!F68</f>
        <v>0</v>
      </c>
      <c r="BJ77" s="130">
        <f t="shared" si="7"/>
        <v>0</v>
      </c>
      <c r="BK77" s="127">
        <f t="shared" si="40"/>
        <v>1276</v>
      </c>
      <c r="BL77" s="11"/>
    </row>
    <row r="78" spans="1:68" ht="14.5" x14ac:dyDescent="0.35">
      <c r="A78" s="101">
        <v>4701980</v>
      </c>
      <c r="B78" s="95" t="s">
        <v>422</v>
      </c>
      <c r="C78" s="95">
        <f>'[1]2020-2021 Final-merged'!F71</f>
        <v>347604.08760687761</v>
      </c>
      <c r="D78" s="95">
        <f>'[1]2020-2021 Final-merged'!G71</f>
        <v>83816.337209782214</v>
      </c>
      <c r="E78" s="95">
        <f>'[1]2020-2021 Final-merged'!H71</f>
        <v>165939.95113858214</v>
      </c>
      <c r="F78" s="95">
        <f>'[1]2020-2021 Final-merged'!I71</f>
        <v>167672.47227201847</v>
      </c>
      <c r="G78" s="95">
        <f>'[1]2020-2021 Final-merged'!J71</f>
        <v>765032.8482272604</v>
      </c>
      <c r="H78" s="95">
        <f>'[1]2020-2021 Final-merged'!K71</f>
        <v>312843.67884618987</v>
      </c>
      <c r="I78" s="95">
        <f>'[1]2020-2021 Final-merged'!L71</f>
        <v>75434.703488803993</v>
      </c>
      <c r="J78" s="95">
        <f>'[1]2020-2021 Final-merged'!M71</f>
        <v>149345.95602472394</v>
      </c>
      <c r="K78" s="95">
        <f>'[1]2020-2021 Final-merged'!N71</f>
        <v>150905.22504481662</v>
      </c>
      <c r="L78" s="95">
        <f>'[1]2020-2021 Final-merged'!O71</f>
        <v>688529.56340453436</v>
      </c>
      <c r="M78" s="95">
        <f t="shared" si="8"/>
        <v>688529.56340453436</v>
      </c>
      <c r="N78" s="95">
        <f>'[1]Hold Harmless Base-21'!Y70</f>
        <v>673904.65161413047</v>
      </c>
      <c r="O78" s="110">
        <f t="shared" si="9"/>
        <v>14624.911790403887</v>
      </c>
      <c r="P78" s="111">
        <f t="shared" si="10"/>
        <v>14624.911790403887</v>
      </c>
      <c r="Q78" s="112">
        <f t="shared" si="11"/>
        <v>6933.6819230686297</v>
      </c>
      <c r="R78" s="113">
        <f t="shared" si="12"/>
        <v>681595.88148146577</v>
      </c>
      <c r="S78" s="114">
        <f t="shared" si="13"/>
        <v>1.0114129348252952</v>
      </c>
      <c r="T78" s="115">
        <f t="shared" si="14"/>
        <v>0.98992972518306399</v>
      </c>
      <c r="U78" s="101" t="b">
        <f t="shared" si="15"/>
        <v>0</v>
      </c>
      <c r="V78" s="95">
        <f t="shared" si="16"/>
        <v>675587.21882038342</v>
      </c>
      <c r="W78" s="95">
        <f t="shared" si="17"/>
        <v>675587.21882038435</v>
      </c>
      <c r="X78" s="95">
        <f t="shared" si="18"/>
        <v>675587.21882038435</v>
      </c>
      <c r="Y78" s="95">
        <f>'[1]Hold Harmless Base-21'!L70</f>
        <v>306198.63199491496</v>
      </c>
      <c r="Z78" s="95">
        <f>'[1]Hold Harmless Base-21'!M70</f>
        <v>73832.410801466118</v>
      </c>
      <c r="AA78" s="95">
        <f>'[1]Hold Harmless Base-21'!N70</f>
        <v>146173.72995164848</v>
      </c>
      <c r="AB78" s="95">
        <f>'[1]Hold Harmless Base-21'!O70</f>
        <v>147699.87886610095</v>
      </c>
      <c r="AC78" s="95">
        <f t="shared" si="19"/>
        <v>673904.65161413047</v>
      </c>
      <c r="AD78" s="116">
        <f>'[1]Populations-merged FY21'!M71</f>
        <v>0.18871252204585537</v>
      </c>
      <c r="AE78" s="117">
        <f t="shared" si="20"/>
        <v>0</v>
      </c>
      <c r="AF78" s="117">
        <f t="shared" si="21"/>
        <v>0.9</v>
      </c>
      <c r="AG78" s="117">
        <f t="shared" si="22"/>
        <v>0</v>
      </c>
      <c r="AH78" s="117">
        <f t="shared" si="23"/>
        <v>0.9</v>
      </c>
      <c r="AI78" s="95">
        <f t="shared" si="24"/>
        <v>606514.1864527174</v>
      </c>
      <c r="AJ78" s="95">
        <f t="shared" si="25"/>
        <v>0</v>
      </c>
      <c r="AK78" s="95">
        <f t="shared" si="26"/>
        <v>675587.21882038435</v>
      </c>
      <c r="AL78" s="95">
        <f t="shared" si="27"/>
        <v>673235.6263188757</v>
      </c>
      <c r="AM78" s="95">
        <f t="shared" si="28"/>
        <v>673235.6263188757</v>
      </c>
      <c r="AN78" s="95">
        <f t="shared" si="29"/>
        <v>0</v>
      </c>
      <c r="AO78" s="95">
        <f t="shared" si="30"/>
        <v>673235.6263188757</v>
      </c>
      <c r="AP78" s="95">
        <f t="shared" si="31"/>
        <v>673212.90249505755</v>
      </c>
      <c r="AQ78" s="95">
        <f t="shared" si="32"/>
        <v>673212.90249505755</v>
      </c>
      <c r="AR78" s="95">
        <f t="shared" si="33"/>
        <v>0</v>
      </c>
      <c r="AS78" s="95">
        <f t="shared" si="34"/>
        <v>673212.90249505755</v>
      </c>
      <c r="AT78" s="95">
        <f t="shared" si="35"/>
        <v>673212.90249505744</v>
      </c>
      <c r="AU78" s="95">
        <v>673212.90249505755</v>
      </c>
      <c r="AV78" s="95">
        <f t="shared" si="36"/>
        <v>0</v>
      </c>
      <c r="AW78" s="95">
        <f>'[1]Populations-merged FY21'!K71</f>
        <v>535</v>
      </c>
      <c r="AX78" s="103">
        <f t="shared" si="37"/>
        <v>1258</v>
      </c>
      <c r="AY78" s="104">
        <v>0</v>
      </c>
      <c r="AZ78" s="118">
        <f t="shared" si="38"/>
        <v>0</v>
      </c>
      <c r="BA78" s="119">
        <f t="shared" si="39"/>
        <v>673212.90249505755</v>
      </c>
      <c r="BB78" s="128">
        <f t="shared" si="41"/>
        <v>671954.90249505755</v>
      </c>
      <c r="BC78" s="121">
        <f>'[1]Spec Schs Calculations-21'!C69</f>
        <v>1</v>
      </c>
      <c r="BD78" s="129">
        <f t="shared" si="4"/>
        <v>1258</v>
      </c>
      <c r="BE78" s="123">
        <f>'[1]Spec Schs Calculations-21'!D69</f>
        <v>0</v>
      </c>
      <c r="BF78" s="130">
        <f t="shared" si="5"/>
        <v>0</v>
      </c>
      <c r="BG78" s="123">
        <f>'[1]Spec Schs Calculations-21'!E69</f>
        <v>0</v>
      </c>
      <c r="BH78" s="130">
        <f t="shared" si="6"/>
        <v>0</v>
      </c>
      <c r="BI78" s="131">
        <f>'[1]Spec Schs Calculations-21'!F69</f>
        <v>0</v>
      </c>
      <c r="BJ78" s="130">
        <f t="shared" si="7"/>
        <v>0</v>
      </c>
      <c r="BK78" s="127">
        <f t="shared" si="40"/>
        <v>1258</v>
      </c>
      <c r="BL78" s="11"/>
    </row>
    <row r="79" spans="1:68" ht="14.5" x14ac:dyDescent="0.35">
      <c r="A79" s="101">
        <v>4702010</v>
      </c>
      <c r="B79" s="95" t="s">
        <v>423</v>
      </c>
      <c r="C79" s="95">
        <f>'[1]2020-2021 Final-merged'!F72</f>
        <v>188844.04448828797</v>
      </c>
      <c r="D79" s="95">
        <f>'[1]2020-2021 Final-merged'!G72</f>
        <v>46224.175590694846</v>
      </c>
      <c r="E79" s="95">
        <f>'[1]2020-2021 Final-merged'!H72</f>
        <v>103056.85101603936</v>
      </c>
      <c r="F79" s="95">
        <f>'[1]2020-2021 Final-merged'!I72</f>
        <v>91255.377341661238</v>
      </c>
      <c r="G79" s="95">
        <f>'[1]2020-2021 Final-merged'!J72</f>
        <v>429380.44843668345</v>
      </c>
      <c r="H79" s="95">
        <f>'[1]2020-2021 Final-merged'!K72</f>
        <v>197804.84179556902</v>
      </c>
      <c r="I79" s="95">
        <f>'[1]2020-2021 Final-merged'!L72</f>
        <v>48896.804791338698</v>
      </c>
      <c r="J79" s="95">
        <f>'[1]2020-2021 Final-merged'!M72</f>
        <v>116840.64147471049</v>
      </c>
      <c r="K79" s="95">
        <f>'[1]2020-2021 Final-merged'!N72</f>
        <v>104853.64208261961</v>
      </c>
      <c r="L79" s="95">
        <f>'[1]2020-2021 Final-merged'!O72</f>
        <v>468395.93014423782</v>
      </c>
      <c r="M79" s="95">
        <f t="shared" si="8"/>
        <v>468395.93014423782</v>
      </c>
      <c r="N79" s="95">
        <f>'[1]Hold Harmless Base-21'!Y71</f>
        <v>350100.84888079704</v>
      </c>
      <c r="O79" s="110">
        <f t="shared" si="9"/>
        <v>118295.08126344078</v>
      </c>
      <c r="P79" s="111">
        <f t="shared" si="10"/>
        <v>118295.08126344078</v>
      </c>
      <c r="Q79" s="112">
        <f t="shared" si="11"/>
        <v>56083.788969068541</v>
      </c>
      <c r="R79" s="113">
        <f t="shared" si="12"/>
        <v>412312.14117516926</v>
      </c>
      <c r="S79" s="114">
        <f t="shared" si="13"/>
        <v>1.1776953483353423</v>
      </c>
      <c r="T79" s="115">
        <f t="shared" si="14"/>
        <v>0.88026414116835272</v>
      </c>
      <c r="U79" s="101" t="b">
        <f t="shared" si="15"/>
        <v>0</v>
      </c>
      <c r="V79" s="95">
        <f t="shared" si="16"/>
        <v>408677.37072731188</v>
      </c>
      <c r="W79" s="95">
        <f t="shared" si="17"/>
        <v>408677.37072731246</v>
      </c>
      <c r="X79" s="95">
        <f t="shared" si="18"/>
        <v>408677.37072731246</v>
      </c>
      <c r="Y79" s="95">
        <f>'[1]Hold Harmless Base-21'!L71</f>
        <v>153976.41071489514</v>
      </c>
      <c r="Z79" s="95">
        <f>'[1]Hold Harmless Base-21'!M71</f>
        <v>37689.473687117948</v>
      </c>
      <c r="AA79" s="95">
        <f>'[1]Hold Harmless Base-21'!N71</f>
        <v>84028.723606444386</v>
      </c>
      <c r="AB79" s="95">
        <f>'[1]Hold Harmless Base-21'!O71</f>
        <v>74406.240872339593</v>
      </c>
      <c r="AC79" s="95">
        <f t="shared" si="19"/>
        <v>350100.84888079704</v>
      </c>
      <c r="AD79" s="116">
        <f>'[1]Populations-merged FY21'!M72</f>
        <v>0.3015463917525773</v>
      </c>
      <c r="AE79" s="117">
        <f t="shared" si="20"/>
        <v>0</v>
      </c>
      <c r="AF79" s="117">
        <f t="shared" si="21"/>
        <v>0</v>
      </c>
      <c r="AG79" s="117">
        <f t="shared" si="22"/>
        <v>0.95</v>
      </c>
      <c r="AH79" s="117">
        <f t="shared" si="23"/>
        <v>0.95</v>
      </c>
      <c r="AI79" s="95">
        <f t="shared" si="24"/>
        <v>332595.80643675715</v>
      </c>
      <c r="AJ79" s="95">
        <f t="shared" si="25"/>
        <v>0</v>
      </c>
      <c r="AK79" s="95">
        <f t="shared" si="26"/>
        <v>408677.37072731246</v>
      </c>
      <c r="AL79" s="95">
        <f t="shared" si="27"/>
        <v>407254.84138725681</v>
      </c>
      <c r="AM79" s="95">
        <f t="shared" si="28"/>
        <v>407254.84138725681</v>
      </c>
      <c r="AN79" s="95">
        <f t="shared" si="29"/>
        <v>0</v>
      </c>
      <c r="AO79" s="95">
        <f t="shared" si="30"/>
        <v>407254.84138725681</v>
      </c>
      <c r="AP79" s="95">
        <f t="shared" si="31"/>
        <v>407241.09525306104</v>
      </c>
      <c r="AQ79" s="95">
        <f t="shared" si="32"/>
        <v>407241.09525306104</v>
      </c>
      <c r="AR79" s="95">
        <f t="shared" si="33"/>
        <v>0</v>
      </c>
      <c r="AS79" s="95">
        <f t="shared" si="34"/>
        <v>407241.09525306104</v>
      </c>
      <c r="AT79" s="95">
        <f t="shared" si="35"/>
        <v>407241.09525306098</v>
      </c>
      <c r="AU79" s="95">
        <v>407241.09525306098</v>
      </c>
      <c r="AV79" s="95">
        <f t="shared" si="36"/>
        <v>0</v>
      </c>
      <c r="AW79" s="95">
        <f>'[1]Populations-merged FY21'!K72</f>
        <v>351</v>
      </c>
      <c r="AX79" s="103">
        <f t="shared" si="37"/>
        <v>1160</v>
      </c>
      <c r="AY79" s="104">
        <v>0</v>
      </c>
      <c r="AZ79" s="118">
        <f t="shared" si="38"/>
        <v>0</v>
      </c>
      <c r="BA79" s="119">
        <f t="shared" si="39"/>
        <v>407241.09525306098</v>
      </c>
      <c r="BB79" s="128">
        <f t="shared" si="41"/>
        <v>406081.09525306098</v>
      </c>
      <c r="BC79" s="121">
        <f>'[1]Spec Schs Calculations-21'!C70</f>
        <v>0</v>
      </c>
      <c r="BD79" s="129">
        <f t="shared" ref="BD79:BD142" si="42">BC79*AX79</f>
        <v>0</v>
      </c>
      <c r="BE79" s="123">
        <f>'[1]Spec Schs Calculations-21'!D70</f>
        <v>1</v>
      </c>
      <c r="BF79" s="130">
        <f t="shared" ref="BF79:BF142" si="43">BE79*AX79</f>
        <v>1160</v>
      </c>
      <c r="BG79" s="123">
        <f>'[1]Spec Schs Calculations-21'!E70</f>
        <v>0</v>
      </c>
      <c r="BH79" s="130">
        <f t="shared" ref="BH79:BH142" si="44">BG79*AX79</f>
        <v>0</v>
      </c>
      <c r="BI79" s="131">
        <f>'[1]Spec Schs Calculations-21'!F70</f>
        <v>0</v>
      </c>
      <c r="BJ79" s="130">
        <f t="shared" ref="BJ79:BJ142" si="45">BI79*AX79</f>
        <v>0</v>
      </c>
      <c r="BK79" s="127">
        <f t="shared" si="40"/>
        <v>1160</v>
      </c>
      <c r="BL79" s="11"/>
    </row>
    <row r="80" spans="1:68" ht="14.5" x14ac:dyDescent="0.35">
      <c r="A80" s="101">
        <v>4702070</v>
      </c>
      <c r="B80" s="95" t="s">
        <v>424</v>
      </c>
      <c r="C80" s="95">
        <f>'[1]2020-2021 Final-merged'!F73</f>
        <v>236331.14339469964</v>
      </c>
      <c r="D80" s="95">
        <f>'[1]2020-2021 Final-merged'!G73</f>
        <v>57847.798692448494</v>
      </c>
      <c r="E80" s="95">
        <f>'[1]2020-2021 Final-merged'!H73</f>
        <v>120608.25003481355</v>
      </c>
      <c r="F80" s="95">
        <f>'[1]2020-2021 Final-merged'!I73</f>
        <v>117360.95298666954</v>
      </c>
      <c r="G80" s="95">
        <f>'[1]2020-2021 Final-merged'!J73</f>
        <v>532148.14510863123</v>
      </c>
      <c r="H80" s="95">
        <f>'[1]2020-2021 Final-merged'!K73</f>
        <v>234998.91461182982</v>
      </c>
      <c r="I80" s="95">
        <f>'[1]2020-2021 Final-merged'!L73</f>
        <v>58091.075777744263</v>
      </c>
      <c r="J80" s="95">
        <f>'[1]2020-2021 Final-merged'!M73</f>
        <v>128324.90223983646</v>
      </c>
      <c r="K80" s="95">
        <f>'[1]2020-2021 Final-merged'!N73</f>
        <v>111594.23959757407</v>
      </c>
      <c r="L80" s="95">
        <f>'[1]2020-2021 Final-merged'!O73</f>
        <v>533009.1322269846</v>
      </c>
      <c r="M80" s="95">
        <f t="shared" ref="M80:M143" si="46">SUM(H80:K80)</f>
        <v>533009.1322269846</v>
      </c>
      <c r="N80" s="95">
        <f>'[1]Hold Harmless Base-21'!Y72</f>
        <v>526795.71607854264</v>
      </c>
      <c r="O80" s="110">
        <f t="shared" ref="O80:O143" si="47">M80-N80</f>
        <v>6213.4161484419601</v>
      </c>
      <c r="P80" s="111">
        <f t="shared" ref="P80:P143" si="48">IF(O80&gt;0,O80,"0")</f>
        <v>6213.4161484419601</v>
      </c>
      <c r="Q80" s="112">
        <f t="shared" ref="Q80:Q143" si="49">P80*$P$8</f>
        <v>2945.7853726832609</v>
      </c>
      <c r="R80" s="113">
        <f t="shared" ref="R80:R143" si="50">M80-Q80</f>
        <v>530063.34685430129</v>
      </c>
      <c r="S80" s="114">
        <f t="shared" ref="S80:S143" si="51">IF($R80&gt;0,$R80/N80,0)</f>
        <v>1.0062028423467124</v>
      </c>
      <c r="T80" s="115">
        <f t="shared" ref="T80:T143" si="52">IF(R80&gt;0,R80/L80,0)</f>
        <v>0.99447329286765607</v>
      </c>
      <c r="U80" s="101" t="b">
        <f t="shared" ref="U80:U143" si="53">AND(S80&lt;100%,T80&lt;100%)</f>
        <v>0</v>
      </c>
      <c r="V80" s="95">
        <f t="shared" ref="V80:V143" si="54">R80/R$13*X$3</f>
        <v>525390.53129483934</v>
      </c>
      <c r="W80" s="95">
        <f t="shared" ref="W80:W143" si="55">V80/V$13*Z$3</f>
        <v>525390.53129484004</v>
      </c>
      <c r="X80" s="95">
        <f t="shared" ref="X80:X143" si="56">V80/V$13*Z$3</f>
        <v>525390.53129484004</v>
      </c>
      <c r="Y80" s="95">
        <f>'[1]Hold Harmless Base-21'!L72</f>
        <v>233954.08789944538</v>
      </c>
      <c r="Z80" s="95">
        <f>'[1]Hold Harmless Base-21'!M72</f>
        <v>57265.956512044053</v>
      </c>
      <c r="AA80" s="95">
        <f>'[1]Hold Harmless Base-21'!N72</f>
        <v>119395.15344754134</v>
      </c>
      <c r="AB80" s="95">
        <f>'[1]Hold Harmless Base-21'!O72</f>
        <v>116180.51821951184</v>
      </c>
      <c r="AC80" s="95">
        <f t="shared" ref="AC80:AC143" si="57">SUM(Y80:AB80)</f>
        <v>526795.71607854264</v>
      </c>
      <c r="AD80" s="116">
        <f>'[1]Populations-merged FY21'!M73</f>
        <v>0.26782273603082851</v>
      </c>
      <c r="AE80" s="117">
        <f t="shared" ref="AE80:AE143" si="58">IF($AD80&lt;0.15,0.85,0)</f>
        <v>0</v>
      </c>
      <c r="AF80" s="117">
        <f t="shared" ref="AF80:AF143" si="59">IF(AND($AD80&gt;=0.15,$AD80&lt;0.3),0.9,0)</f>
        <v>0.9</v>
      </c>
      <c r="AG80" s="117">
        <f t="shared" ref="AG80:AG143" si="60">IF($AD80&gt;=0.3,0.95,0)</f>
        <v>0</v>
      </c>
      <c r="AH80" s="117">
        <f t="shared" ref="AH80:AH143" si="61">MAX(AE80:AG80)</f>
        <v>0.9</v>
      </c>
      <c r="AI80" s="95">
        <f t="shared" ref="AI80:AI143" si="62">AC80*AH80</f>
        <v>474116.14447068836</v>
      </c>
      <c r="AJ80" s="95">
        <f t="shared" ref="AJ80:AJ143" si="63">IF(X80&lt;$AI80,$AI80,0)</f>
        <v>0</v>
      </c>
      <c r="AK80" s="95">
        <f t="shared" ref="AK80:AK143" si="64">IF($AJ80=0,X80,0)</f>
        <v>525390.53129484004</v>
      </c>
      <c r="AL80" s="95">
        <f t="shared" ref="AL80:AL143" si="65">AK80/AK$13*AM$8</f>
        <v>523561.74531526823</v>
      </c>
      <c r="AM80" s="95">
        <f t="shared" ref="AM80:AM143" si="66">$AJ80+AL80</f>
        <v>523561.74531526823</v>
      </c>
      <c r="AN80" s="95">
        <f t="shared" ref="AN80:AN143" si="67">IF(AM80&lt;$AI80,$AI80,0)</f>
        <v>0</v>
      </c>
      <c r="AO80" s="95">
        <f t="shared" ref="AO80:AO143" si="68">IF($AJ80+$AN80=0,AM80,0)</f>
        <v>523561.74531526823</v>
      </c>
      <c r="AP80" s="95">
        <f t="shared" ref="AP80:AP143" si="69">AO80/AO$13*AQ$8</f>
        <v>523544.07345657068</v>
      </c>
      <c r="AQ80" s="95">
        <f t="shared" ref="AQ80:AQ143" si="70">$AJ80+$AN80+AP80</f>
        <v>523544.07345657068</v>
      </c>
      <c r="AR80" s="95">
        <f t="shared" ref="AR80:AR143" si="71">IF(AQ80&lt;$AI80,$AI80,0)</f>
        <v>0</v>
      </c>
      <c r="AS80" s="95">
        <f t="shared" ref="AS80:AS143" si="72">IF($AJ80+$AN80+$AR80=0,AQ80,0)</f>
        <v>523544.07345657068</v>
      </c>
      <c r="AT80" s="95">
        <f t="shared" ref="AT80:AT143" si="73">AS80/AS$13*AU$8</f>
        <v>523544.07345657056</v>
      </c>
      <c r="AU80" s="95">
        <v>523544.07345657068</v>
      </c>
      <c r="AV80" s="95">
        <f t="shared" ref="AV80:AV143" si="74">IF(AU80&lt;$AI80,$AI80,0)</f>
        <v>0</v>
      </c>
      <c r="AW80" s="95">
        <f>'[1]Populations-merged FY21'!K73</f>
        <v>417</v>
      </c>
      <c r="AX80" s="103">
        <f t="shared" ref="AX80:AX143" si="75">ROUND(AU80/AW80,0)</f>
        <v>1256</v>
      </c>
      <c r="AY80" s="104">
        <v>0</v>
      </c>
      <c r="AZ80" s="118">
        <f t="shared" ref="AZ80:AZ143" si="76">ROUND(AX80*AY80,0)</f>
        <v>0</v>
      </c>
      <c r="BA80" s="119">
        <f t="shared" ref="BA80:BA143" si="77">AU80-AZ80</f>
        <v>523544.07345657068</v>
      </c>
      <c r="BB80" s="128">
        <f t="shared" si="41"/>
        <v>522288.07345657068</v>
      </c>
      <c r="BC80" s="121">
        <f>'[1]Spec Schs Calculations-21'!C71</f>
        <v>0</v>
      </c>
      <c r="BD80" s="129">
        <f t="shared" si="42"/>
        <v>0</v>
      </c>
      <c r="BE80" s="123">
        <f>'[1]Spec Schs Calculations-21'!D71</f>
        <v>0</v>
      </c>
      <c r="BF80" s="130">
        <f t="shared" si="43"/>
        <v>0</v>
      </c>
      <c r="BG80" s="123">
        <f>'[1]Spec Schs Calculations-21'!E71</f>
        <v>1</v>
      </c>
      <c r="BH80" s="130">
        <f t="shared" si="44"/>
        <v>1256</v>
      </c>
      <c r="BI80" s="131">
        <f>'[1]Spec Schs Calculations-21'!F71</f>
        <v>0</v>
      </c>
      <c r="BJ80" s="130">
        <f t="shared" si="45"/>
        <v>0</v>
      </c>
      <c r="BK80" s="127">
        <f t="shared" ref="BK80:BK143" si="78">SUM(BD80,BF80,BH80,BJ80)</f>
        <v>1256</v>
      </c>
      <c r="BL80" s="11"/>
    </row>
    <row r="81" spans="1:68" ht="14.5" x14ac:dyDescent="0.35">
      <c r="A81" s="101">
        <v>4702100</v>
      </c>
      <c r="B81" s="95" t="s">
        <v>425</v>
      </c>
      <c r="C81" s="95">
        <f>'[1]2020-2021 Final-merged'!F74</f>
        <v>889002.66557351931</v>
      </c>
      <c r="D81" s="95">
        <f>'[1]2020-2021 Final-merged'!G74</f>
        <v>217605.03713748153</v>
      </c>
      <c r="E81" s="95">
        <f>'[1]2020-2021 Final-merged'!H74</f>
        <v>403326.31674658635</v>
      </c>
      <c r="F81" s="95">
        <f>'[1]2020-2021 Final-merged'!I74</f>
        <v>396723.0208349126</v>
      </c>
      <c r="G81" s="95">
        <f>'[1]2020-2021 Final-merged'!J74</f>
        <v>1906657.0402924996</v>
      </c>
      <c r="H81" s="95">
        <f>'[1]2020-2021 Final-merged'!K74</f>
        <v>914072.51678750094</v>
      </c>
      <c r="I81" s="95">
        <f>'[1]2020-2021 Final-merged'!L74</f>
        <v>225956.17484772473</v>
      </c>
      <c r="J81" s="95">
        <f>'[1]2020-2021 Final-merged'!M74</f>
        <v>444703.41947802133</v>
      </c>
      <c r="K81" s="95">
        <f>'[1]2020-2021 Final-merged'!N74</f>
        <v>379816.29510922998</v>
      </c>
      <c r="L81" s="95">
        <f>'[1]2020-2021 Final-merged'!O74</f>
        <v>1964548.4062224771</v>
      </c>
      <c r="M81" s="95">
        <f t="shared" si="46"/>
        <v>1964548.4062224771</v>
      </c>
      <c r="N81" s="95">
        <f>'[1]Hold Harmless Base-21'!Y73</f>
        <v>1836928.1380014725</v>
      </c>
      <c r="O81" s="110">
        <f t="shared" si="47"/>
        <v>127620.26822100463</v>
      </c>
      <c r="P81" s="111">
        <f t="shared" si="48"/>
        <v>127620.26822100463</v>
      </c>
      <c r="Q81" s="112">
        <f t="shared" si="49"/>
        <v>60504.867274602046</v>
      </c>
      <c r="R81" s="113">
        <f t="shared" si="50"/>
        <v>1904043.5389478751</v>
      </c>
      <c r="S81" s="114">
        <f t="shared" si="51"/>
        <v>1.0365367591458545</v>
      </c>
      <c r="T81" s="115">
        <f t="shared" si="52"/>
        <v>0.9692016409048716</v>
      </c>
      <c r="U81" s="101" t="b">
        <f t="shared" si="53"/>
        <v>0</v>
      </c>
      <c r="V81" s="95">
        <f t="shared" si="54"/>
        <v>1887258.2918118678</v>
      </c>
      <c r="W81" s="95">
        <f t="shared" si="55"/>
        <v>1887258.2918118704</v>
      </c>
      <c r="X81" s="95">
        <f t="shared" si="56"/>
        <v>1887258.2918118704</v>
      </c>
      <c r="Y81" s="95">
        <f>'[1]Hold Harmless Base-21'!L73</f>
        <v>856490.69373262185</v>
      </c>
      <c r="Z81" s="95">
        <f>'[1]Hold Harmless Base-21'!M73</f>
        <v>209646.94081919079</v>
      </c>
      <c r="AA81" s="95">
        <f>'[1]Hold Harmless Base-21'!N73</f>
        <v>388576.1541649045</v>
      </c>
      <c r="AB81" s="95">
        <f>'[1]Hold Harmless Base-21'!O73</f>
        <v>382214.34928475536</v>
      </c>
      <c r="AC81" s="95">
        <f t="shared" si="57"/>
        <v>1836928.1380014725</v>
      </c>
      <c r="AD81" s="116">
        <f>'[1]Populations-merged FY21'!M74</f>
        <v>0.20369207585081001</v>
      </c>
      <c r="AE81" s="117">
        <f t="shared" si="58"/>
        <v>0</v>
      </c>
      <c r="AF81" s="117">
        <f t="shared" si="59"/>
        <v>0.9</v>
      </c>
      <c r="AG81" s="117">
        <f t="shared" si="60"/>
        <v>0</v>
      </c>
      <c r="AH81" s="117">
        <f t="shared" si="61"/>
        <v>0.9</v>
      </c>
      <c r="AI81" s="95">
        <f t="shared" si="62"/>
        <v>1653235.3242013252</v>
      </c>
      <c r="AJ81" s="95">
        <f t="shared" si="63"/>
        <v>0</v>
      </c>
      <c r="AK81" s="95">
        <f t="shared" si="64"/>
        <v>1887258.2918118704</v>
      </c>
      <c r="AL81" s="95">
        <f t="shared" si="65"/>
        <v>1880689.0993763118</v>
      </c>
      <c r="AM81" s="95">
        <f t="shared" si="66"/>
        <v>1880689.0993763118</v>
      </c>
      <c r="AN81" s="95">
        <f t="shared" si="67"/>
        <v>0</v>
      </c>
      <c r="AO81" s="95">
        <f t="shared" si="68"/>
        <v>1880689.0993763118</v>
      </c>
      <c r="AP81" s="95">
        <f t="shared" si="69"/>
        <v>1880625.6201929764</v>
      </c>
      <c r="AQ81" s="95">
        <f t="shared" si="70"/>
        <v>1880625.6201929764</v>
      </c>
      <c r="AR81" s="95">
        <f t="shared" si="71"/>
        <v>0</v>
      </c>
      <c r="AS81" s="95">
        <f t="shared" si="72"/>
        <v>1880625.6201929764</v>
      </c>
      <c r="AT81" s="95">
        <f t="shared" si="73"/>
        <v>1880625.6201929762</v>
      </c>
      <c r="AU81" s="95">
        <v>1880625.6201929764</v>
      </c>
      <c r="AV81" s="95">
        <f t="shared" si="74"/>
        <v>0</v>
      </c>
      <c r="AW81" s="95">
        <f>'[1]Populations-merged FY21'!K74</f>
        <v>1622</v>
      </c>
      <c r="AX81" s="103">
        <f t="shared" si="75"/>
        <v>1159</v>
      </c>
      <c r="AY81" s="104">
        <v>0</v>
      </c>
      <c r="AZ81" s="118">
        <f t="shared" si="76"/>
        <v>0</v>
      </c>
      <c r="BA81" s="119">
        <f t="shared" si="77"/>
        <v>1880625.6201929764</v>
      </c>
      <c r="BB81" s="128">
        <f t="shared" si="41"/>
        <v>1877148.6201929764</v>
      </c>
      <c r="BC81" s="121">
        <f>'[1]Spec Schs Calculations-21'!C72</f>
        <v>3</v>
      </c>
      <c r="BD81" s="129">
        <f t="shared" si="42"/>
        <v>3477</v>
      </c>
      <c r="BE81" s="123">
        <f>'[1]Spec Schs Calculations-21'!D72</f>
        <v>0</v>
      </c>
      <c r="BF81" s="130">
        <f t="shared" si="43"/>
        <v>0</v>
      </c>
      <c r="BG81" s="123">
        <f>'[1]Spec Schs Calculations-21'!E72</f>
        <v>0</v>
      </c>
      <c r="BH81" s="130">
        <f t="shared" si="44"/>
        <v>0</v>
      </c>
      <c r="BI81" s="131">
        <f>'[1]Spec Schs Calculations-21'!F72</f>
        <v>0</v>
      </c>
      <c r="BJ81" s="130">
        <f t="shared" si="45"/>
        <v>0</v>
      </c>
      <c r="BK81" s="127">
        <f t="shared" si="78"/>
        <v>3477</v>
      </c>
      <c r="BL81" s="11"/>
    </row>
    <row r="82" spans="1:68" ht="14.5" x14ac:dyDescent="0.35">
      <c r="A82" s="101">
        <v>4702130</v>
      </c>
      <c r="B82" s="95" t="s">
        <v>426</v>
      </c>
      <c r="C82" s="95">
        <f>'[1]2020-2021 Final-merged'!F75</f>
        <v>901872.86980967119</v>
      </c>
      <c r="D82" s="95">
        <f>'[1]2020-2021 Final-merged'!G75</f>
        <v>220745.94991886124</v>
      </c>
      <c r="E82" s="95">
        <f>'[1]2020-2021 Final-merged'!H75</f>
        <v>410122.95589834137</v>
      </c>
      <c r="F82" s="95">
        <f>'[1]2020-2021 Final-merged'!I75</f>
        <v>403331.72424649628</v>
      </c>
      <c r="G82" s="95">
        <f>'[1]2020-2021 Final-merged'!J75</f>
        <v>1936073.4998733699</v>
      </c>
      <c r="H82" s="95">
        <f>'[1]2020-2021 Final-merged'!K75</f>
        <v>895475.48037937074</v>
      </c>
      <c r="I82" s="95">
        <f>'[1]2020-2021 Final-merged'!L75</f>
        <v>221359.03935452196</v>
      </c>
      <c r="J82" s="95">
        <f>'[1]2020-2021 Final-merged'!M75</f>
        <v>434158.35635746463</v>
      </c>
      <c r="K82" s="95">
        <f>'[1]2020-2021 Final-merged'!N75</f>
        <v>370809.87278208893</v>
      </c>
      <c r="L82" s="95">
        <f>'[1]2020-2021 Final-merged'!O75</f>
        <v>1921802.7488734461</v>
      </c>
      <c r="M82" s="95">
        <f t="shared" si="46"/>
        <v>1921802.7488734461</v>
      </c>
      <c r="N82" s="95">
        <f>'[1]Hold Harmless Base-21'!Y74</f>
        <v>1817353.9324350825</v>
      </c>
      <c r="O82" s="110">
        <f t="shared" si="47"/>
        <v>104448.81643836363</v>
      </c>
      <c r="P82" s="111">
        <f t="shared" si="48"/>
        <v>104448.81643836363</v>
      </c>
      <c r="Q82" s="112">
        <f t="shared" si="49"/>
        <v>49519.264170864124</v>
      </c>
      <c r="R82" s="113">
        <f t="shared" si="50"/>
        <v>1872283.484702582</v>
      </c>
      <c r="S82" s="114">
        <f t="shared" si="51"/>
        <v>1.0302250163202382</v>
      </c>
      <c r="T82" s="115">
        <f t="shared" si="52"/>
        <v>0.97423291011531121</v>
      </c>
      <c r="U82" s="101" t="b">
        <f t="shared" si="53"/>
        <v>0</v>
      </c>
      <c r="V82" s="95">
        <f t="shared" si="54"/>
        <v>1855778.2208488134</v>
      </c>
      <c r="W82" s="95">
        <f t="shared" si="55"/>
        <v>1855778.220848816</v>
      </c>
      <c r="X82" s="95">
        <f t="shared" si="56"/>
        <v>1855778.220848816</v>
      </c>
      <c r="Y82" s="95">
        <f>'[1]Hold Harmless Base-21'!L74</f>
        <v>846570.23951431608</v>
      </c>
      <c r="Z82" s="95">
        <f>'[1]Hold Harmless Base-21'!M74</f>
        <v>207209.86066923555</v>
      </c>
      <c r="AA82" s="95">
        <f>'[1]Hold Harmless Base-21'!N74</f>
        <v>384974.31359527406</v>
      </c>
      <c r="AB82" s="95">
        <f>'[1]Hold Harmless Base-21'!O74</f>
        <v>378599.51865625678</v>
      </c>
      <c r="AC82" s="95">
        <f t="shared" si="57"/>
        <v>1817353.9324350825</v>
      </c>
      <c r="AD82" s="116">
        <f>'[1]Populations-merged FY21'!M75</f>
        <v>0.19614862362671276</v>
      </c>
      <c r="AE82" s="117">
        <f t="shared" si="58"/>
        <v>0</v>
      </c>
      <c r="AF82" s="117">
        <f t="shared" si="59"/>
        <v>0.9</v>
      </c>
      <c r="AG82" s="117">
        <f t="shared" si="60"/>
        <v>0</v>
      </c>
      <c r="AH82" s="117">
        <f t="shared" si="61"/>
        <v>0.9</v>
      </c>
      <c r="AI82" s="95">
        <f t="shared" si="62"/>
        <v>1635618.5391915743</v>
      </c>
      <c r="AJ82" s="95">
        <f t="shared" si="63"/>
        <v>0</v>
      </c>
      <c r="AK82" s="95">
        <f t="shared" si="64"/>
        <v>1855778.220848816</v>
      </c>
      <c r="AL82" s="95">
        <f t="shared" si="65"/>
        <v>1849318.604640814</v>
      </c>
      <c r="AM82" s="95">
        <f t="shared" si="66"/>
        <v>1849318.604640814</v>
      </c>
      <c r="AN82" s="95">
        <f t="shared" si="67"/>
        <v>0</v>
      </c>
      <c r="AO82" s="95">
        <f t="shared" si="68"/>
        <v>1849318.604640814</v>
      </c>
      <c r="AP82" s="95">
        <f t="shared" si="69"/>
        <v>1849256.1843105275</v>
      </c>
      <c r="AQ82" s="95">
        <f t="shared" si="70"/>
        <v>1849256.1843105275</v>
      </c>
      <c r="AR82" s="95">
        <f t="shared" si="71"/>
        <v>0</v>
      </c>
      <c r="AS82" s="95">
        <f t="shared" si="72"/>
        <v>1849256.1843105275</v>
      </c>
      <c r="AT82" s="95">
        <f t="shared" si="73"/>
        <v>1849256.1843105271</v>
      </c>
      <c r="AU82" s="95">
        <v>1849256.1843105278</v>
      </c>
      <c r="AV82" s="95">
        <f t="shared" si="74"/>
        <v>0</v>
      </c>
      <c r="AW82" s="95">
        <f>'[1]Populations-merged FY21'!K75</f>
        <v>1589</v>
      </c>
      <c r="AX82" s="103">
        <f t="shared" si="75"/>
        <v>1164</v>
      </c>
      <c r="AY82" s="104">
        <v>0</v>
      </c>
      <c r="AZ82" s="118">
        <f t="shared" si="76"/>
        <v>0</v>
      </c>
      <c r="BA82" s="119">
        <f t="shared" si="77"/>
        <v>1849256.1843105278</v>
      </c>
      <c r="BB82" s="128">
        <f t="shared" si="41"/>
        <v>1849256.1843105278</v>
      </c>
      <c r="BC82" s="121">
        <f>'[1]Spec Schs Calculations-21'!C73</f>
        <v>0</v>
      </c>
      <c r="BD82" s="129">
        <f t="shared" si="42"/>
        <v>0</v>
      </c>
      <c r="BE82" s="123">
        <f>'[1]Spec Schs Calculations-21'!D73</f>
        <v>0</v>
      </c>
      <c r="BF82" s="130">
        <f t="shared" si="43"/>
        <v>0</v>
      </c>
      <c r="BG82" s="123">
        <f>'[1]Spec Schs Calculations-21'!E73</f>
        <v>0</v>
      </c>
      <c r="BH82" s="130">
        <f t="shared" si="44"/>
        <v>0</v>
      </c>
      <c r="BI82" s="131">
        <f>'[1]Spec Schs Calculations-21'!F73</f>
        <v>0</v>
      </c>
      <c r="BJ82" s="130">
        <f t="shared" si="45"/>
        <v>0</v>
      </c>
      <c r="BK82" s="127">
        <f t="shared" si="78"/>
        <v>0</v>
      </c>
      <c r="BL82" s="11"/>
    </row>
    <row r="83" spans="1:68" ht="14.5" x14ac:dyDescent="0.35">
      <c r="A83" s="101">
        <v>4702160</v>
      </c>
      <c r="B83" s="95" t="s">
        <v>427</v>
      </c>
      <c r="C83" s="95">
        <f>'[1]2020-2021 Final-merged'!F76</f>
        <v>417444.72992147878</v>
      </c>
      <c r="D83" s="95">
        <f>'[1]2020-2021 Final-merged'!G76</f>
        <v>102179.75656890437</v>
      </c>
      <c r="E83" s="95">
        <f>'[1]2020-2021 Final-merged'!H76</f>
        <v>258479.59726652963</v>
      </c>
      <c r="F83" s="95">
        <f>'[1]2020-2021 Final-merged'!I76</f>
        <v>245173.00813767427</v>
      </c>
      <c r="G83" s="95">
        <f>'[1]2020-2021 Final-merged'!J76</f>
        <v>1023277.091894587</v>
      </c>
      <c r="H83" s="95">
        <f>'[1]2020-2021 Final-merged'!K76</f>
        <v>375700.25692933094</v>
      </c>
      <c r="I83" s="95">
        <f>'[1]2020-2021 Final-merged'!L76</f>
        <v>91961.780912013928</v>
      </c>
      <c r="J83" s="95">
        <f>'[1]2020-2021 Final-merged'!M76</f>
        <v>232631.63753987668</v>
      </c>
      <c r="K83" s="95">
        <f>'[1]2020-2021 Final-merged'!N76</f>
        <v>220655.70732390686</v>
      </c>
      <c r="L83" s="95">
        <f>'[1]2020-2021 Final-merged'!O76</f>
        <v>920949.3827051284</v>
      </c>
      <c r="M83" s="95">
        <f t="shared" si="46"/>
        <v>920949.3827051284</v>
      </c>
      <c r="N83" s="95">
        <f>'[1]Hold Harmless Base-21'!Y75</f>
        <v>953836.30542469083</v>
      </c>
      <c r="O83" s="110">
        <f t="shared" si="47"/>
        <v>-32886.922719562426</v>
      </c>
      <c r="P83" s="111" t="str">
        <f t="shared" si="48"/>
        <v>0</v>
      </c>
      <c r="Q83" s="112">
        <f t="shared" si="49"/>
        <v>0</v>
      </c>
      <c r="R83" s="113">
        <f t="shared" si="50"/>
        <v>920949.3827051284</v>
      </c>
      <c r="S83" s="114">
        <f t="shared" si="51"/>
        <v>0.9655214185782961</v>
      </c>
      <c r="T83" s="115">
        <f t="shared" si="52"/>
        <v>1</v>
      </c>
      <c r="U83" s="101" t="b">
        <f t="shared" si="53"/>
        <v>0</v>
      </c>
      <c r="V83" s="95">
        <f t="shared" si="54"/>
        <v>912830.68023207411</v>
      </c>
      <c r="W83" s="95">
        <f t="shared" si="55"/>
        <v>912830.68023207539</v>
      </c>
      <c r="X83" s="95">
        <f t="shared" si="56"/>
        <v>912830.68023207539</v>
      </c>
      <c r="Y83" s="95">
        <f>'[1]Hold Harmless Base-21'!L75</f>
        <v>389116.43978083809</v>
      </c>
      <c r="Z83" s="95">
        <f>'[1]Hold Harmless Base-21'!M75</f>
        <v>95245.718160685807</v>
      </c>
      <c r="AA83" s="95">
        <f>'[1]Hold Harmless Base-21'!N75</f>
        <v>240938.86791493493</v>
      </c>
      <c r="AB83" s="95">
        <f>'[1]Hold Harmless Base-21'!O75</f>
        <v>228535.27956823201</v>
      </c>
      <c r="AC83" s="95">
        <f t="shared" si="57"/>
        <v>953836.30542469083</v>
      </c>
      <c r="AD83" s="116">
        <f>'[1]Populations-merged FY21'!M76</f>
        <v>0.2902646926873037</v>
      </c>
      <c r="AE83" s="117">
        <f t="shared" si="58"/>
        <v>0</v>
      </c>
      <c r="AF83" s="117">
        <f t="shared" si="59"/>
        <v>0.9</v>
      </c>
      <c r="AG83" s="117">
        <f t="shared" si="60"/>
        <v>0</v>
      </c>
      <c r="AH83" s="117">
        <f t="shared" si="61"/>
        <v>0.9</v>
      </c>
      <c r="AI83" s="95">
        <f t="shared" si="62"/>
        <v>858452.67488222173</v>
      </c>
      <c r="AJ83" s="95">
        <f t="shared" si="63"/>
        <v>0</v>
      </c>
      <c r="AK83" s="95">
        <f t="shared" si="64"/>
        <v>912830.68023207539</v>
      </c>
      <c r="AL83" s="95">
        <f t="shared" si="65"/>
        <v>909653.2877015759</v>
      </c>
      <c r="AM83" s="95">
        <f t="shared" si="66"/>
        <v>909653.2877015759</v>
      </c>
      <c r="AN83" s="95">
        <f t="shared" si="67"/>
        <v>0</v>
      </c>
      <c r="AO83" s="95">
        <f t="shared" si="68"/>
        <v>909653.2877015759</v>
      </c>
      <c r="AP83" s="95">
        <f t="shared" si="69"/>
        <v>909622.58403671149</v>
      </c>
      <c r="AQ83" s="95">
        <f t="shared" si="70"/>
        <v>909622.58403671149</v>
      </c>
      <c r="AR83" s="95">
        <f t="shared" si="71"/>
        <v>0</v>
      </c>
      <c r="AS83" s="95">
        <f t="shared" si="72"/>
        <v>909622.58403671149</v>
      </c>
      <c r="AT83" s="95">
        <f t="shared" si="73"/>
        <v>909622.58403671125</v>
      </c>
      <c r="AU83" s="95">
        <v>909622.58403671149</v>
      </c>
      <c r="AV83" s="95">
        <f t="shared" si="74"/>
        <v>0</v>
      </c>
      <c r="AW83" s="95">
        <f>'[1]Populations-merged FY21'!K76</f>
        <v>647</v>
      </c>
      <c r="AX83" s="103">
        <f t="shared" si="75"/>
        <v>1406</v>
      </c>
      <c r="AY83" s="104">
        <v>79</v>
      </c>
      <c r="AZ83" s="118">
        <f t="shared" si="76"/>
        <v>111074</v>
      </c>
      <c r="BA83" s="119">
        <f t="shared" si="77"/>
        <v>798548.58403671149</v>
      </c>
      <c r="BB83" s="128">
        <f t="shared" si="41"/>
        <v>798548.58403671149</v>
      </c>
      <c r="BC83" s="121">
        <f>'[1]Spec Schs Calculations-21'!C74</f>
        <v>0</v>
      </c>
      <c r="BD83" s="129">
        <f t="shared" si="42"/>
        <v>0</v>
      </c>
      <c r="BE83" s="123">
        <f>'[1]Spec Schs Calculations-21'!D74</f>
        <v>0</v>
      </c>
      <c r="BF83" s="130">
        <f t="shared" si="43"/>
        <v>0</v>
      </c>
      <c r="BG83" s="123">
        <f>'[1]Spec Schs Calculations-21'!E74</f>
        <v>0</v>
      </c>
      <c r="BH83" s="130">
        <f t="shared" si="44"/>
        <v>0</v>
      </c>
      <c r="BI83" s="131">
        <f>'[1]Spec Schs Calculations-21'!F74</f>
        <v>0</v>
      </c>
      <c r="BJ83" s="130">
        <f t="shared" si="45"/>
        <v>0</v>
      </c>
      <c r="BK83" s="127">
        <f t="shared" si="78"/>
        <v>0</v>
      </c>
      <c r="BL83" s="11"/>
    </row>
    <row r="84" spans="1:68" ht="14.5" x14ac:dyDescent="0.35">
      <c r="A84" s="101">
        <v>4702190</v>
      </c>
      <c r="B84" s="95" t="s">
        <v>428</v>
      </c>
      <c r="C84" s="95">
        <f>'[1]2020-2021 Final-merged'!F77</f>
        <v>1179010.1285345517</v>
      </c>
      <c r="D84" s="95">
        <f>'[1]2020-2021 Final-merged'!G77</f>
        <v>288591.42130886082</v>
      </c>
      <c r="E84" s="95">
        <f>'[1]2020-2021 Final-merged'!H77</f>
        <v>617886.41891946539</v>
      </c>
      <c r="F84" s="95">
        <f>'[1]2020-2021 Final-merged'!I77</f>
        <v>538438.7467648579</v>
      </c>
      <c r="G84" s="95">
        <f>'[1]2020-2021 Final-merged'!J77</f>
        <v>2623926.7155277357</v>
      </c>
      <c r="H84" s="95">
        <f>'[1]2020-2021 Final-merged'!K77</f>
        <v>1143999.5123789313</v>
      </c>
      <c r="I84" s="95">
        <f>'[1]2020-2021 Final-merged'!L77</f>
        <v>282793.48640005011</v>
      </c>
      <c r="J84" s="95">
        <f>'[1]2020-2021 Final-merged'!M77</f>
        <v>621726.7866106889</v>
      </c>
      <c r="K84" s="95">
        <f>'[1]2020-2021 Final-merged'!N77</f>
        <v>539574.40682056325</v>
      </c>
      <c r="L84" s="95">
        <f>'[1]2020-2021 Final-merged'!O77</f>
        <v>2588094.1922102333</v>
      </c>
      <c r="M84" s="95">
        <f t="shared" si="46"/>
        <v>2588094.1922102333</v>
      </c>
      <c r="N84" s="95">
        <f>'[1]Hold Harmless Base-21'!Y76</f>
        <v>2030250.4392747583</v>
      </c>
      <c r="O84" s="110">
        <f t="shared" si="47"/>
        <v>557843.75293547497</v>
      </c>
      <c r="P84" s="111">
        <f t="shared" si="48"/>
        <v>557843.75293547497</v>
      </c>
      <c r="Q84" s="112">
        <f t="shared" si="49"/>
        <v>264474.15212195605</v>
      </c>
      <c r="R84" s="113">
        <f t="shared" si="50"/>
        <v>2323620.0400882773</v>
      </c>
      <c r="S84" s="114">
        <f t="shared" si="51"/>
        <v>1.1444992179971234</v>
      </c>
      <c r="T84" s="115">
        <f t="shared" si="52"/>
        <v>0.89781123387317874</v>
      </c>
      <c r="U84" s="101" t="b">
        <f t="shared" si="53"/>
        <v>0</v>
      </c>
      <c r="V84" s="95">
        <f t="shared" si="54"/>
        <v>2303135.9829618246</v>
      </c>
      <c r="W84" s="95">
        <f t="shared" si="55"/>
        <v>2303135.9829618279</v>
      </c>
      <c r="X84" s="95">
        <f t="shared" si="56"/>
        <v>2303135.9829618279</v>
      </c>
      <c r="Y84" s="95">
        <f>'[1]Hold Harmless Base-21'!L76</f>
        <v>912253.30997296318</v>
      </c>
      <c r="Z84" s="95">
        <f>'[1]Hold Harmless Base-21'!M76</f>
        <v>223296.19818112953</v>
      </c>
      <c r="AA84" s="95">
        <f>'[1]Hold Harmless Base-21'!N76</f>
        <v>478086.58908404328</v>
      </c>
      <c r="AB84" s="95">
        <f>'[1]Hold Harmless Base-21'!O76</f>
        <v>416614.34203662229</v>
      </c>
      <c r="AC84" s="95">
        <f t="shared" si="57"/>
        <v>2030250.4392747583</v>
      </c>
      <c r="AD84" s="116">
        <f>'[1]Populations-merged FY21'!M77</f>
        <v>0.2660899200419452</v>
      </c>
      <c r="AE84" s="117">
        <f t="shared" si="58"/>
        <v>0</v>
      </c>
      <c r="AF84" s="117">
        <f t="shared" si="59"/>
        <v>0.9</v>
      </c>
      <c r="AG84" s="117">
        <f t="shared" si="60"/>
        <v>0</v>
      </c>
      <c r="AH84" s="117">
        <f t="shared" si="61"/>
        <v>0.9</v>
      </c>
      <c r="AI84" s="95">
        <f t="shared" si="62"/>
        <v>1827225.3953472825</v>
      </c>
      <c r="AJ84" s="95">
        <f t="shared" si="63"/>
        <v>0</v>
      </c>
      <c r="AK84" s="95">
        <f t="shared" si="64"/>
        <v>2303135.9829618279</v>
      </c>
      <c r="AL84" s="95">
        <f t="shared" si="65"/>
        <v>2295119.1982201855</v>
      </c>
      <c r="AM84" s="95">
        <f t="shared" si="66"/>
        <v>2295119.1982201855</v>
      </c>
      <c r="AN84" s="95">
        <f t="shared" si="67"/>
        <v>0</v>
      </c>
      <c r="AO84" s="95">
        <f t="shared" si="68"/>
        <v>2295119.1982201855</v>
      </c>
      <c r="AP84" s="95">
        <f t="shared" si="69"/>
        <v>2295041.7307151053</v>
      </c>
      <c r="AQ84" s="95">
        <f t="shared" si="70"/>
        <v>2295041.7307151053</v>
      </c>
      <c r="AR84" s="95">
        <f t="shared" si="71"/>
        <v>0</v>
      </c>
      <c r="AS84" s="95">
        <f t="shared" si="72"/>
        <v>2295041.7307151053</v>
      </c>
      <c r="AT84" s="95">
        <f t="shared" si="73"/>
        <v>2295041.7307151048</v>
      </c>
      <c r="AU84" s="95">
        <v>2295041.7307151053</v>
      </c>
      <c r="AV84" s="95">
        <f t="shared" si="74"/>
        <v>0</v>
      </c>
      <c r="AW84" s="95">
        <f>'[1]Populations-merged FY21'!K77</f>
        <v>2030</v>
      </c>
      <c r="AX84" s="103">
        <f t="shared" si="75"/>
        <v>1131</v>
      </c>
      <c r="AY84" s="104">
        <v>17</v>
      </c>
      <c r="AZ84" s="118">
        <f t="shared" si="76"/>
        <v>19227</v>
      </c>
      <c r="BA84" s="119">
        <f t="shared" si="77"/>
        <v>2275814.7307151053</v>
      </c>
      <c r="BB84" s="128">
        <f t="shared" si="41"/>
        <v>2274683.7307151053</v>
      </c>
      <c r="BC84" s="121">
        <f>'[1]Spec Schs Calculations-21'!C75</f>
        <v>0</v>
      </c>
      <c r="BD84" s="129">
        <f t="shared" si="42"/>
        <v>0</v>
      </c>
      <c r="BE84" s="123">
        <f>'[1]Spec Schs Calculations-21'!D75</f>
        <v>0</v>
      </c>
      <c r="BF84" s="130">
        <f t="shared" si="43"/>
        <v>0</v>
      </c>
      <c r="BG84" s="123">
        <f>'[1]Spec Schs Calculations-21'!E75</f>
        <v>1</v>
      </c>
      <c r="BH84" s="130">
        <f t="shared" si="44"/>
        <v>1131</v>
      </c>
      <c r="BI84" s="131">
        <f>'[1]Spec Schs Calculations-21'!F75</f>
        <v>0</v>
      </c>
      <c r="BJ84" s="130">
        <f t="shared" si="45"/>
        <v>0</v>
      </c>
      <c r="BK84" s="127">
        <f t="shared" si="78"/>
        <v>1131</v>
      </c>
      <c r="BL84" s="11"/>
    </row>
    <row r="85" spans="1:68" ht="14.5" x14ac:dyDescent="0.35">
      <c r="A85" s="101">
        <v>4702220</v>
      </c>
      <c r="B85" s="95" t="s">
        <v>429</v>
      </c>
      <c r="C85" s="95">
        <f>'[1]2020-2021 Final-merged'!F78</f>
        <v>6754763.7316527124</v>
      </c>
      <c r="D85" s="95">
        <f>'[1]2020-2021 Final-merged'!G78</f>
        <v>1653392.8070203802</v>
      </c>
      <c r="E85" s="95">
        <f>'[1]2020-2021 Final-merged'!H78</f>
        <v>4907445.4307018192</v>
      </c>
      <c r="F85" s="95">
        <f>'[1]2020-2021 Final-merged'!I78</f>
        <v>5015110.8574437108</v>
      </c>
      <c r="G85" s="95">
        <f>'[1]2020-2021 Final-merged'!J78</f>
        <v>18330712.826818623</v>
      </c>
      <c r="H85" s="95">
        <f>'[1]2020-2021 Final-merged'!K78</f>
        <v>5741549.1719048051</v>
      </c>
      <c r="I85" s="95">
        <f>'[1]2020-2021 Final-merged'!L78</f>
        <v>1405383.8859673231</v>
      </c>
      <c r="J85" s="95">
        <f>'[1]2020-2021 Final-merged'!M78</f>
        <v>4195230.8693560092</v>
      </c>
      <c r="K85" s="95">
        <f>'[1]2020-2021 Final-merged'!N78</f>
        <v>4262844.2288271543</v>
      </c>
      <c r="L85" s="95">
        <f>'[1]2020-2021 Final-merged'!O78</f>
        <v>15605008.156055292</v>
      </c>
      <c r="M85" s="95">
        <f t="shared" si="46"/>
        <v>15605008.156055292</v>
      </c>
      <c r="N85" s="95">
        <f>'[1]Hold Harmless Base-21'!Y77</f>
        <v>15619417.620013874</v>
      </c>
      <c r="O85" s="110">
        <f t="shared" si="47"/>
        <v>-14409.46395858191</v>
      </c>
      <c r="P85" s="111" t="str">
        <f t="shared" si="48"/>
        <v>0</v>
      </c>
      <c r="Q85" s="112">
        <f t="shared" si="49"/>
        <v>0</v>
      </c>
      <c r="R85" s="113">
        <f t="shared" si="50"/>
        <v>15605008.156055292</v>
      </c>
      <c r="S85" s="114">
        <f t="shared" si="51"/>
        <v>0.99907746471032832</v>
      </c>
      <c r="T85" s="115">
        <f t="shared" si="52"/>
        <v>1</v>
      </c>
      <c r="U85" s="101" t="b">
        <f t="shared" si="53"/>
        <v>0</v>
      </c>
      <c r="V85" s="95">
        <f t="shared" si="54"/>
        <v>15467440.966492213</v>
      </c>
      <c r="W85" s="95">
        <f t="shared" si="55"/>
        <v>15467440.966492234</v>
      </c>
      <c r="X85" s="95">
        <f t="shared" si="56"/>
        <v>15467440.966492234</v>
      </c>
      <c r="Y85" s="95">
        <f>'[1]Hold Harmless Base-21'!L77</f>
        <v>5755666.8224515514</v>
      </c>
      <c r="Z85" s="95">
        <f>'[1]Hold Harmless Base-21'!M77</f>
        <v>1408839.5245052986</v>
      </c>
      <c r="AA85" s="95">
        <f>'[1]Hold Harmless Base-21'!N77</f>
        <v>4181585.3182433913</v>
      </c>
      <c r="AB85" s="95">
        <f>'[1]Hold Harmless Base-21'!O77</f>
        <v>4273325.9548136322</v>
      </c>
      <c r="AC85" s="95">
        <f t="shared" si="57"/>
        <v>15619417.620013874</v>
      </c>
      <c r="AD85" s="116">
        <f>'[1]Populations-merged FY21'!M78</f>
        <v>0.14152778952711276</v>
      </c>
      <c r="AE85" s="117">
        <f t="shared" si="58"/>
        <v>0.85</v>
      </c>
      <c r="AF85" s="117">
        <f t="shared" si="59"/>
        <v>0</v>
      </c>
      <c r="AG85" s="117">
        <f t="shared" si="60"/>
        <v>0</v>
      </c>
      <c r="AH85" s="117">
        <f t="shared" si="61"/>
        <v>0.85</v>
      </c>
      <c r="AI85" s="95">
        <f t="shared" si="62"/>
        <v>13276504.977011792</v>
      </c>
      <c r="AJ85" s="95">
        <f t="shared" si="63"/>
        <v>0</v>
      </c>
      <c r="AK85" s="95">
        <f t="shared" si="64"/>
        <v>15467440.966492234</v>
      </c>
      <c r="AL85" s="95">
        <f t="shared" si="65"/>
        <v>15413601.703135772</v>
      </c>
      <c r="AM85" s="95">
        <f t="shared" si="66"/>
        <v>15413601.703135772</v>
      </c>
      <c r="AN85" s="95">
        <f t="shared" si="67"/>
        <v>0</v>
      </c>
      <c r="AO85" s="95">
        <f t="shared" si="68"/>
        <v>15413601.703135772</v>
      </c>
      <c r="AP85" s="95">
        <f t="shared" si="69"/>
        <v>15413081.445508556</v>
      </c>
      <c r="AQ85" s="95">
        <f t="shared" si="70"/>
        <v>15413081.445508556</v>
      </c>
      <c r="AR85" s="95">
        <f t="shared" si="71"/>
        <v>0</v>
      </c>
      <c r="AS85" s="95">
        <f t="shared" si="72"/>
        <v>15413081.445508556</v>
      </c>
      <c r="AT85" s="95">
        <f t="shared" si="73"/>
        <v>15413081.445508553</v>
      </c>
      <c r="AU85" s="95">
        <v>15413081.445508556</v>
      </c>
      <c r="AV85" s="95">
        <f t="shared" si="74"/>
        <v>0</v>
      </c>
      <c r="AW85" s="95">
        <f>'[1]Populations-merged FY21'!K78</f>
        <v>10038</v>
      </c>
      <c r="AX85" s="103">
        <f t="shared" si="75"/>
        <v>1535</v>
      </c>
      <c r="AY85" s="104">
        <v>96</v>
      </c>
      <c r="AZ85" s="118">
        <f t="shared" si="76"/>
        <v>147360</v>
      </c>
      <c r="BA85" s="119">
        <f t="shared" si="77"/>
        <v>15265721.445508556</v>
      </c>
      <c r="BB85" s="128">
        <f t="shared" si="41"/>
        <v>15201251.445508556</v>
      </c>
      <c r="BC85" s="121">
        <f>'[1]Spec Schs Calculations-21'!C76</f>
        <v>41</v>
      </c>
      <c r="BD85" s="129">
        <f t="shared" si="42"/>
        <v>62935</v>
      </c>
      <c r="BE85" s="123">
        <f>'[1]Spec Schs Calculations-21'!D76</f>
        <v>0</v>
      </c>
      <c r="BF85" s="130">
        <f t="shared" si="43"/>
        <v>0</v>
      </c>
      <c r="BG85" s="123">
        <f>'[1]Spec Schs Calculations-21'!E76</f>
        <v>1</v>
      </c>
      <c r="BH85" s="130">
        <f t="shared" si="44"/>
        <v>1535</v>
      </c>
      <c r="BI85" s="131">
        <f>'[1]Spec Schs Calculations-21'!F76</f>
        <v>0</v>
      </c>
      <c r="BJ85" s="130">
        <f t="shared" si="45"/>
        <v>0</v>
      </c>
      <c r="BK85" s="127">
        <f t="shared" si="78"/>
        <v>64470</v>
      </c>
      <c r="BL85" s="11"/>
      <c r="BM85" s="137"/>
      <c r="BN85" s="138"/>
      <c r="BO85" s="137"/>
      <c r="BP85" s="137"/>
    </row>
    <row r="86" spans="1:68" ht="14.5" x14ac:dyDescent="0.35">
      <c r="A86" s="101">
        <v>4702280</v>
      </c>
      <c r="B86" s="95" t="s">
        <v>430</v>
      </c>
      <c r="C86" s="95">
        <f>'[1]2020-2021 Final-merged'!F79</f>
        <v>176144.00640866626</v>
      </c>
      <c r="D86" s="95">
        <f>'[1]2020-2021 Final-merged'!G79</f>
        <v>43115.532203016533</v>
      </c>
      <c r="E86" s="95">
        <f>'[1]2020-2021 Final-merged'!H79</f>
        <v>127571.13466114599</v>
      </c>
      <c r="F86" s="95">
        <f>'[1]2020-2021 Final-merged'!I79</f>
        <v>130743.05121206342</v>
      </c>
      <c r="G86" s="95">
        <f>'[1]2020-2021 Final-merged'!J79</f>
        <v>477573.72448489221</v>
      </c>
      <c r="H86" s="95">
        <f>'[1]2020-2021 Final-merged'!K79</f>
        <v>167336.80608823293</v>
      </c>
      <c r="I86" s="95">
        <f>'[1]2020-2021 Final-merged'!L79</f>
        <v>40959.755592865702</v>
      </c>
      <c r="J86" s="95">
        <f>'[1]2020-2021 Final-merged'!M79</f>
        <v>121192.57792808868</v>
      </c>
      <c r="K86" s="95">
        <f>'[1]2020-2021 Final-merged'!N79</f>
        <v>124205.89865146024</v>
      </c>
      <c r="L86" s="95">
        <f>'[1]2020-2021 Final-merged'!O79</f>
        <v>453695.03826064756</v>
      </c>
      <c r="M86" s="95">
        <f t="shared" si="46"/>
        <v>453695.03826064756</v>
      </c>
      <c r="N86" s="95">
        <f>'[1]Hold Harmless Base-21'!Y78</f>
        <v>445125.21302066086</v>
      </c>
      <c r="O86" s="110">
        <f t="shared" si="47"/>
        <v>8569.8252399867051</v>
      </c>
      <c r="P86" s="111">
        <f t="shared" si="48"/>
        <v>8569.8252399867051</v>
      </c>
      <c r="Q86" s="112">
        <f t="shared" si="49"/>
        <v>4062.9607345284458</v>
      </c>
      <c r="R86" s="113">
        <f t="shared" si="50"/>
        <v>449632.07752611913</v>
      </c>
      <c r="S86" s="114">
        <f t="shared" si="51"/>
        <v>1.0101249364754565</v>
      </c>
      <c r="T86" s="115">
        <f t="shared" si="52"/>
        <v>0.99104473183108899</v>
      </c>
      <c r="U86" s="101" t="b">
        <f t="shared" si="53"/>
        <v>0</v>
      </c>
      <c r="V86" s="95">
        <f t="shared" si="54"/>
        <v>445668.31021346472</v>
      </c>
      <c r="W86" s="95">
        <f t="shared" si="55"/>
        <v>445668.31021346536</v>
      </c>
      <c r="X86" s="95">
        <f t="shared" si="56"/>
        <v>445668.31021346536</v>
      </c>
      <c r="Y86" s="95">
        <f>'[1]Hold Harmless Base-21'!L78</f>
        <v>164175.98865921394</v>
      </c>
      <c r="Z86" s="95">
        <f>'[1]Hold Harmless Base-21'!M78</f>
        <v>40186.068605568813</v>
      </c>
      <c r="AA86" s="95">
        <f>'[1]Hold Harmless Base-21'!N78</f>
        <v>118903.37675628632</v>
      </c>
      <c r="AB86" s="95">
        <f>'[1]Hold Harmless Base-21'!O78</f>
        <v>121859.77899959178</v>
      </c>
      <c r="AC86" s="95">
        <f t="shared" si="57"/>
        <v>445125.21302066086</v>
      </c>
      <c r="AD86" s="116">
        <f>'[1]Populations-merged FY21'!M79</f>
        <v>0.3823915900131406</v>
      </c>
      <c r="AE86" s="117">
        <f t="shared" si="58"/>
        <v>0</v>
      </c>
      <c r="AF86" s="117">
        <f t="shared" si="59"/>
        <v>0</v>
      </c>
      <c r="AG86" s="117">
        <f t="shared" si="60"/>
        <v>0.95</v>
      </c>
      <c r="AH86" s="117">
        <f t="shared" si="61"/>
        <v>0.95</v>
      </c>
      <c r="AI86" s="95">
        <f t="shared" si="62"/>
        <v>422868.95236962778</v>
      </c>
      <c r="AJ86" s="95">
        <f t="shared" si="63"/>
        <v>0</v>
      </c>
      <c r="AK86" s="95">
        <f t="shared" si="64"/>
        <v>445668.31021346536</v>
      </c>
      <c r="AL86" s="95">
        <f t="shared" si="65"/>
        <v>444117.0223452787</v>
      </c>
      <c r="AM86" s="95">
        <f t="shared" si="66"/>
        <v>444117.0223452787</v>
      </c>
      <c r="AN86" s="95">
        <f t="shared" si="67"/>
        <v>0</v>
      </c>
      <c r="AO86" s="95">
        <f t="shared" si="68"/>
        <v>444117.0223452787</v>
      </c>
      <c r="AP86" s="95">
        <f t="shared" si="69"/>
        <v>444102.0319963193</v>
      </c>
      <c r="AQ86" s="95">
        <f t="shared" si="70"/>
        <v>444102.0319963193</v>
      </c>
      <c r="AR86" s="95">
        <f t="shared" si="71"/>
        <v>0</v>
      </c>
      <c r="AS86" s="95">
        <f t="shared" si="72"/>
        <v>444102.0319963193</v>
      </c>
      <c r="AT86" s="95">
        <f t="shared" si="73"/>
        <v>444102.03199631925</v>
      </c>
      <c r="AU86" s="95">
        <v>444102.03199631925</v>
      </c>
      <c r="AV86" s="95">
        <f t="shared" si="74"/>
        <v>0</v>
      </c>
      <c r="AW86" s="95">
        <f>'[1]Populations-merged FY21'!K79</f>
        <v>291</v>
      </c>
      <c r="AX86" s="103">
        <f t="shared" si="75"/>
        <v>1526</v>
      </c>
      <c r="AY86" s="104">
        <v>0</v>
      </c>
      <c r="AZ86" s="118">
        <f t="shared" si="76"/>
        <v>0</v>
      </c>
      <c r="BA86" s="119">
        <f t="shared" si="77"/>
        <v>444102.03199631925</v>
      </c>
      <c r="BB86" s="128">
        <f t="shared" si="41"/>
        <v>442576.03199631925</v>
      </c>
      <c r="BC86" s="121">
        <f>'[1]Spec Schs Calculations-21'!C77</f>
        <v>1</v>
      </c>
      <c r="BD86" s="129">
        <f t="shared" si="42"/>
        <v>1526</v>
      </c>
      <c r="BE86" s="123">
        <f>'[1]Spec Schs Calculations-21'!D77</f>
        <v>0</v>
      </c>
      <c r="BF86" s="130">
        <f t="shared" si="43"/>
        <v>0</v>
      </c>
      <c r="BG86" s="123">
        <f>'[1]Spec Schs Calculations-21'!E77</f>
        <v>0</v>
      </c>
      <c r="BH86" s="130">
        <f t="shared" si="44"/>
        <v>0</v>
      </c>
      <c r="BI86" s="131">
        <f>'[1]Spec Schs Calculations-21'!F77</f>
        <v>0</v>
      </c>
      <c r="BJ86" s="130">
        <f t="shared" si="45"/>
        <v>0</v>
      </c>
      <c r="BK86" s="127">
        <f t="shared" si="78"/>
        <v>1526</v>
      </c>
      <c r="BL86" s="11"/>
    </row>
    <row r="87" spans="1:68" ht="14.5" x14ac:dyDescent="0.35">
      <c r="A87" s="101">
        <v>4700154</v>
      </c>
      <c r="B87" s="133" t="s">
        <v>431</v>
      </c>
      <c r="C87" s="95">
        <f>'[1]2020-2021 Final-merged'!F80</f>
        <v>222192.97985475173</v>
      </c>
      <c r="D87" s="134">
        <f>'[1]2020-2021 Final-merged'!G80</f>
        <v>0</v>
      </c>
      <c r="E87" s="95">
        <f>'[1]2020-2021 Final-merged'!H80</f>
        <v>173921.05554670037</v>
      </c>
      <c r="F87" s="95">
        <f>'[1]2020-2021 Final-merged'!I80</f>
        <v>177308.42759518189</v>
      </c>
      <c r="G87" s="95">
        <f>'[1]2020-2021 Final-merged'!J80</f>
        <v>573422.46299663396</v>
      </c>
      <c r="H87" s="95">
        <f>'[1]2020-2021 Final-merged'!K80</f>
        <v>136823.26657090423</v>
      </c>
      <c r="I87" s="95">
        <f>'[1]2020-2021 Final-merged'!L80</f>
        <v>0</v>
      </c>
      <c r="J87" s="95">
        <f>'[1]2020-2021 Final-merged'!M80</f>
        <v>107098.10436367089</v>
      </c>
      <c r="K87" s="95">
        <f>'[1]2020-2021 Final-merged'!N80</f>
        <v>109183.99973744548</v>
      </c>
      <c r="L87" s="95">
        <f>'[1]2020-2021 Final-merged'!O80</f>
        <v>353105.3706720206</v>
      </c>
      <c r="M87" s="95">
        <f t="shared" si="46"/>
        <v>353105.3706720206</v>
      </c>
      <c r="N87" s="95">
        <f>'[1]Hold Harmless Base-21'!Y79</f>
        <v>447332.50982401241</v>
      </c>
      <c r="O87" s="110">
        <f t="shared" si="47"/>
        <v>-94227.139151991811</v>
      </c>
      <c r="P87" s="111" t="str">
        <f t="shared" si="48"/>
        <v>0</v>
      </c>
      <c r="Q87" s="112">
        <f t="shared" si="49"/>
        <v>0</v>
      </c>
      <c r="R87" s="113">
        <f t="shared" si="50"/>
        <v>353105.3706720206</v>
      </c>
      <c r="S87" s="114">
        <f t="shared" si="51"/>
        <v>0.78935772142055527</v>
      </c>
      <c r="T87" s="115">
        <f t="shared" si="52"/>
        <v>1</v>
      </c>
      <c r="U87" s="101" t="b">
        <f t="shared" si="53"/>
        <v>0</v>
      </c>
      <c r="V87" s="95">
        <f t="shared" si="54"/>
        <v>349992.54221482237</v>
      </c>
      <c r="W87" s="95">
        <f t="shared" si="55"/>
        <v>349992.54221482284</v>
      </c>
      <c r="X87" s="95">
        <f t="shared" si="56"/>
        <v>349992.54221482284</v>
      </c>
      <c r="Y87" s="95">
        <f>'[1]Hold Harmless Base-21'!L79</f>
        <v>173334.93149933644</v>
      </c>
      <c r="Z87" s="95">
        <f>'[1]Hold Harmless Base-21'!M79</f>
        <v>0</v>
      </c>
      <c r="AA87" s="95">
        <f>'[1]Hold Harmless Base-21'!N79</f>
        <v>135677.52801725114</v>
      </c>
      <c r="AB87" s="95">
        <f>'[1]Hold Harmless Base-21'!O79</f>
        <v>138320.05030742488</v>
      </c>
      <c r="AC87" s="95">
        <f t="shared" si="57"/>
        <v>447332.50982401241</v>
      </c>
      <c r="AD87" s="116">
        <f>'[1]Populations-merged FY21'!M80</f>
        <v>0.10674846625766871</v>
      </c>
      <c r="AE87" s="117">
        <f t="shared" si="58"/>
        <v>0.85</v>
      </c>
      <c r="AF87" s="117">
        <f t="shared" si="59"/>
        <v>0</v>
      </c>
      <c r="AG87" s="117">
        <f t="shared" si="60"/>
        <v>0</v>
      </c>
      <c r="AH87" s="117">
        <f t="shared" si="61"/>
        <v>0.85</v>
      </c>
      <c r="AI87" s="95">
        <f t="shared" si="62"/>
        <v>380232.63335041056</v>
      </c>
      <c r="AJ87" s="95">
        <f t="shared" si="63"/>
        <v>380232.63335041056</v>
      </c>
      <c r="AK87" s="95">
        <f t="shared" si="64"/>
        <v>0</v>
      </c>
      <c r="AL87" s="95">
        <f t="shared" si="65"/>
        <v>0</v>
      </c>
      <c r="AM87" s="95">
        <f t="shared" si="66"/>
        <v>380232.63335041056</v>
      </c>
      <c r="AN87" s="95">
        <f t="shared" si="67"/>
        <v>0</v>
      </c>
      <c r="AO87" s="95">
        <f t="shared" si="68"/>
        <v>0</v>
      </c>
      <c r="AP87" s="95">
        <f t="shared" si="69"/>
        <v>0</v>
      </c>
      <c r="AQ87" s="95">
        <f t="shared" si="70"/>
        <v>380232.63335041056</v>
      </c>
      <c r="AR87" s="95">
        <f t="shared" si="71"/>
        <v>0</v>
      </c>
      <c r="AS87" s="95">
        <f t="shared" si="72"/>
        <v>0</v>
      </c>
      <c r="AT87" s="95">
        <f t="shared" si="73"/>
        <v>0</v>
      </c>
      <c r="AU87" s="95">
        <v>380232.63335041056</v>
      </c>
      <c r="AV87" s="95">
        <f t="shared" si="74"/>
        <v>0</v>
      </c>
      <c r="AW87" s="95">
        <f>'[1]Populations-merged FY21'!K80</f>
        <v>174</v>
      </c>
      <c r="AX87" s="103">
        <f t="shared" si="75"/>
        <v>2185</v>
      </c>
      <c r="AY87" s="104">
        <v>0</v>
      </c>
      <c r="AZ87" s="118">
        <f t="shared" si="76"/>
        <v>0</v>
      </c>
      <c r="BA87" s="119">
        <f t="shared" si="77"/>
        <v>380232.63335041056</v>
      </c>
      <c r="BB87" s="128">
        <f t="shared" si="41"/>
        <v>380232.63335041056</v>
      </c>
      <c r="BC87" s="121">
        <f>'[1]Spec Schs Calculations-21'!C78</f>
        <v>0</v>
      </c>
      <c r="BD87" s="129">
        <f t="shared" si="42"/>
        <v>0</v>
      </c>
      <c r="BE87" s="123">
        <f>'[1]Spec Schs Calculations-21'!D78</f>
        <v>0</v>
      </c>
      <c r="BF87" s="130">
        <f t="shared" si="43"/>
        <v>0</v>
      </c>
      <c r="BG87" s="123">
        <f>'[1]Spec Schs Calculations-21'!E78</f>
        <v>0</v>
      </c>
      <c r="BH87" s="130">
        <f t="shared" si="44"/>
        <v>0</v>
      </c>
      <c r="BI87" s="131">
        <f>'[1]Spec Schs Calculations-21'!F78</f>
        <v>0</v>
      </c>
      <c r="BJ87" s="130">
        <f t="shared" si="45"/>
        <v>0</v>
      </c>
      <c r="BK87" s="127">
        <f t="shared" si="78"/>
        <v>0</v>
      </c>
      <c r="BL87" s="11"/>
    </row>
    <row r="88" spans="1:68" ht="14.5" x14ac:dyDescent="0.35">
      <c r="A88" s="101">
        <v>4702310</v>
      </c>
      <c r="B88" s="95" t="s">
        <v>432</v>
      </c>
      <c r="C88" s="95">
        <f>'[1]2020-2021 Final-merged'!F81</f>
        <v>681077.92775006127</v>
      </c>
      <c r="D88" s="95">
        <f>'[1]2020-2021 Final-merged'!G81</f>
        <v>164225.50624030505</v>
      </c>
      <c r="E88" s="95">
        <f>'[1]2020-2021 Final-merged'!H81</f>
        <v>380211.93055338314</v>
      </c>
      <c r="F88" s="95">
        <f>'[1]2020-2021 Final-merged'!I81</f>
        <v>384181.59066445683</v>
      </c>
      <c r="G88" s="95">
        <f>'[1]2020-2021 Final-merged'!J81</f>
        <v>1609696.9552082063</v>
      </c>
      <c r="H88" s="95">
        <f>'[1]2020-2021 Final-merged'!K81</f>
        <v>806435.12424347363</v>
      </c>
      <c r="I88" s="95">
        <f>'[1]2020-2021 Final-merged'!L81</f>
        <v>199348.51184161162</v>
      </c>
      <c r="J88" s="95">
        <f>'[1]2020-2021 Final-merged'!M81</f>
        <v>521031.48889986327</v>
      </c>
      <c r="K88" s="95">
        <f>'[1]2020-2021 Final-merged'!N81</f>
        <v>492109.21474187926</v>
      </c>
      <c r="L88" s="95">
        <f>'[1]2020-2021 Final-merged'!O81</f>
        <v>2018924.3397268276</v>
      </c>
      <c r="M88" s="95">
        <f t="shared" si="46"/>
        <v>2018924.3397268276</v>
      </c>
      <c r="N88" s="95">
        <f>'[1]Hold Harmless Base-21'!Y80</f>
        <v>1590973.0741394958</v>
      </c>
      <c r="O88" s="110">
        <f t="shared" si="47"/>
        <v>427951.26558733173</v>
      </c>
      <c r="P88" s="111">
        <f t="shared" si="48"/>
        <v>427951.26558733173</v>
      </c>
      <c r="Q88" s="112">
        <f t="shared" si="49"/>
        <v>202892.02401235671</v>
      </c>
      <c r="R88" s="113">
        <f t="shared" si="50"/>
        <v>1816032.3157144708</v>
      </c>
      <c r="S88" s="114">
        <f t="shared" si="51"/>
        <v>1.1414601197425682</v>
      </c>
      <c r="T88" s="115">
        <f t="shared" si="52"/>
        <v>0.89950488979700483</v>
      </c>
      <c r="U88" s="101" t="b">
        <f t="shared" si="53"/>
        <v>0</v>
      </c>
      <c r="V88" s="95">
        <f t="shared" si="54"/>
        <v>1800022.9385113176</v>
      </c>
      <c r="W88" s="95">
        <f t="shared" si="55"/>
        <v>1800022.9385113202</v>
      </c>
      <c r="X88" s="95">
        <f t="shared" si="56"/>
        <v>1800022.9385113202</v>
      </c>
      <c r="Y88" s="95">
        <f>'[1]Hold Harmless Base-21'!L80</f>
        <v>673155.67749267258</v>
      </c>
      <c r="Z88" s="95">
        <f>'[1]Hold Harmless Base-21'!M80</f>
        <v>162315.24677355064</v>
      </c>
      <c r="AA88" s="95">
        <f>'[1]Hold Harmless Base-21'!N80</f>
        <v>375789.33228384395</v>
      </c>
      <c r="AB88" s="95">
        <f>'[1]Hold Harmless Base-21'!O80</f>
        <v>379712.81758942863</v>
      </c>
      <c r="AC88" s="95">
        <f t="shared" si="57"/>
        <v>1590973.0741394958</v>
      </c>
      <c r="AD88" s="116">
        <f>'[1]Populations-merged FY21'!M81</f>
        <v>0.33025617355181169</v>
      </c>
      <c r="AE88" s="117">
        <f t="shared" si="58"/>
        <v>0</v>
      </c>
      <c r="AF88" s="117">
        <f t="shared" si="59"/>
        <v>0</v>
      </c>
      <c r="AG88" s="117">
        <f t="shared" si="60"/>
        <v>0.95</v>
      </c>
      <c r="AH88" s="117">
        <f t="shared" si="61"/>
        <v>0.95</v>
      </c>
      <c r="AI88" s="95">
        <f t="shared" si="62"/>
        <v>1511424.420432521</v>
      </c>
      <c r="AJ88" s="95">
        <f t="shared" si="63"/>
        <v>0</v>
      </c>
      <c r="AK88" s="95">
        <f t="shared" si="64"/>
        <v>1800022.9385113202</v>
      </c>
      <c r="AL88" s="95">
        <f t="shared" si="65"/>
        <v>1793757.3959924167</v>
      </c>
      <c r="AM88" s="95">
        <f t="shared" si="66"/>
        <v>1793757.3959924167</v>
      </c>
      <c r="AN88" s="95">
        <f t="shared" si="67"/>
        <v>0</v>
      </c>
      <c r="AO88" s="95">
        <f t="shared" si="68"/>
        <v>1793757.3959924167</v>
      </c>
      <c r="AP88" s="95">
        <f t="shared" si="69"/>
        <v>1793696.8510280007</v>
      </c>
      <c r="AQ88" s="95">
        <f t="shared" si="70"/>
        <v>1793696.8510280007</v>
      </c>
      <c r="AR88" s="95">
        <f t="shared" si="71"/>
        <v>0</v>
      </c>
      <c r="AS88" s="95">
        <f t="shared" si="72"/>
        <v>1793696.8510280007</v>
      </c>
      <c r="AT88" s="95">
        <f t="shared" si="73"/>
        <v>1793696.8510280002</v>
      </c>
      <c r="AU88" s="95">
        <v>1793696.8510280007</v>
      </c>
      <c r="AV88" s="95">
        <f t="shared" si="74"/>
        <v>0</v>
      </c>
      <c r="AW88" s="95">
        <f>'[1]Populations-merged FY21'!K81</f>
        <v>1431</v>
      </c>
      <c r="AX88" s="103">
        <f t="shared" si="75"/>
        <v>1253</v>
      </c>
      <c r="AY88" s="104">
        <v>0</v>
      </c>
      <c r="AZ88" s="118">
        <f t="shared" si="76"/>
        <v>0</v>
      </c>
      <c r="BA88" s="119">
        <f t="shared" si="77"/>
        <v>1793696.8510280007</v>
      </c>
      <c r="BB88" s="128">
        <f t="shared" si="41"/>
        <v>1783672.8510280007</v>
      </c>
      <c r="BC88" s="121">
        <f>'[1]Spec Schs Calculations-21'!C79</f>
        <v>5</v>
      </c>
      <c r="BD88" s="129">
        <f t="shared" si="42"/>
        <v>6265</v>
      </c>
      <c r="BE88" s="123">
        <f>'[1]Spec Schs Calculations-21'!D79</f>
        <v>3</v>
      </c>
      <c r="BF88" s="130">
        <f t="shared" si="43"/>
        <v>3759</v>
      </c>
      <c r="BG88" s="123">
        <f>'[1]Spec Schs Calculations-21'!E79</f>
        <v>0</v>
      </c>
      <c r="BH88" s="130">
        <f t="shared" si="44"/>
        <v>0</v>
      </c>
      <c r="BI88" s="131">
        <f>'[1]Spec Schs Calculations-21'!F79</f>
        <v>0</v>
      </c>
      <c r="BJ88" s="130">
        <f t="shared" si="45"/>
        <v>0</v>
      </c>
      <c r="BK88" s="127">
        <f t="shared" si="78"/>
        <v>10024</v>
      </c>
      <c r="BL88" s="11"/>
    </row>
    <row r="89" spans="1:68" ht="14.5" x14ac:dyDescent="0.35">
      <c r="A89" s="101">
        <v>4702340</v>
      </c>
      <c r="B89" s="95" t="s">
        <v>433</v>
      </c>
      <c r="C89" s="95">
        <f>'[1]2020-2021 Final-merged'!F82</f>
        <v>905567.93263389589</v>
      </c>
      <c r="D89" s="95">
        <f>'[1]2020-2021 Final-merged'!G82</f>
        <v>221659.7893822793</v>
      </c>
      <c r="E89" s="95">
        <f>'[1]2020-2021 Final-merged'!H82</f>
        <v>412096.39853136346</v>
      </c>
      <c r="F89" s="95">
        <f>'[1]2020-2021 Final-merged'!I82</f>
        <v>407101.66849032318</v>
      </c>
      <c r="G89" s="95">
        <f>'[1]2020-2021 Final-merged'!J82</f>
        <v>1946425.7890378619</v>
      </c>
      <c r="H89" s="95">
        <f>'[1]2020-2021 Final-merged'!K82</f>
        <v>1051577.8768961015</v>
      </c>
      <c r="I89" s="95">
        <f>'[1]2020-2021 Final-merged'!L82</f>
        <v>259947.11607019382</v>
      </c>
      <c r="J89" s="95">
        <f>'[1]2020-2021 Final-merged'!M82</f>
        <v>522672.97709668288</v>
      </c>
      <c r="K89" s="95">
        <f>'[1]2020-2021 Final-merged'!N82</f>
        <v>446409.23595233326</v>
      </c>
      <c r="L89" s="95">
        <f>'[1]2020-2021 Final-merged'!O82</f>
        <v>2280607.2060153112</v>
      </c>
      <c r="M89" s="95">
        <f t="shared" si="46"/>
        <v>2280607.2060153112</v>
      </c>
      <c r="N89" s="95">
        <f>'[1]Hold Harmless Base-21'!Y81</f>
        <v>1926850.6688104537</v>
      </c>
      <c r="O89" s="110">
        <f t="shared" si="47"/>
        <v>353756.53720485745</v>
      </c>
      <c r="P89" s="111">
        <f t="shared" si="48"/>
        <v>353756.53720485745</v>
      </c>
      <c r="Q89" s="112">
        <f t="shared" si="49"/>
        <v>167716.2462473175</v>
      </c>
      <c r="R89" s="113">
        <f t="shared" si="50"/>
        <v>2112890.9597679935</v>
      </c>
      <c r="S89" s="114">
        <f t="shared" si="51"/>
        <v>1.0965514837080719</v>
      </c>
      <c r="T89" s="115">
        <f t="shared" si="52"/>
        <v>0.92645982797697446</v>
      </c>
      <c r="U89" s="101" t="b">
        <f t="shared" si="53"/>
        <v>0</v>
      </c>
      <c r="V89" s="95">
        <f t="shared" si="54"/>
        <v>2094264.601596195</v>
      </c>
      <c r="W89" s="95">
        <f t="shared" si="55"/>
        <v>2094264.6015961978</v>
      </c>
      <c r="X89" s="95">
        <f t="shared" si="56"/>
        <v>2094264.6015961978</v>
      </c>
      <c r="Y89" s="95">
        <f>'[1]Hold Harmless Base-21'!L81</f>
        <v>896460.67498491227</v>
      </c>
      <c r="Z89" s="95">
        <f>'[1]Hold Harmless Base-21'!M81</f>
        <v>219430.56643878092</v>
      </c>
      <c r="AA89" s="95">
        <f>'[1]Hold Harmless Base-21'!N81</f>
        <v>407951.96282157931</v>
      </c>
      <c r="AB89" s="95">
        <f>'[1]Hold Harmless Base-21'!O81</f>
        <v>403007.46456518112</v>
      </c>
      <c r="AC89" s="95">
        <f t="shared" si="57"/>
        <v>1926850.6688104537</v>
      </c>
      <c r="AD89" s="116">
        <f>'[1]Populations-merged FY21'!M82</f>
        <v>0.2320029839612085</v>
      </c>
      <c r="AE89" s="117">
        <f t="shared" si="58"/>
        <v>0</v>
      </c>
      <c r="AF89" s="117">
        <f t="shared" si="59"/>
        <v>0.9</v>
      </c>
      <c r="AG89" s="117">
        <f t="shared" si="60"/>
        <v>0</v>
      </c>
      <c r="AH89" s="117">
        <f t="shared" si="61"/>
        <v>0.9</v>
      </c>
      <c r="AI89" s="95">
        <f t="shared" si="62"/>
        <v>1734165.6019294085</v>
      </c>
      <c r="AJ89" s="95">
        <f t="shared" si="63"/>
        <v>0</v>
      </c>
      <c r="AK89" s="95">
        <f t="shared" si="64"/>
        <v>2094264.6015961978</v>
      </c>
      <c r="AL89" s="95">
        <f t="shared" si="65"/>
        <v>2086974.8589899244</v>
      </c>
      <c r="AM89" s="95">
        <f t="shared" si="66"/>
        <v>2086974.8589899244</v>
      </c>
      <c r="AN89" s="95">
        <f t="shared" si="67"/>
        <v>0</v>
      </c>
      <c r="AO89" s="95">
        <f t="shared" si="68"/>
        <v>2086974.8589899244</v>
      </c>
      <c r="AP89" s="95">
        <f t="shared" si="69"/>
        <v>2086904.417012176</v>
      </c>
      <c r="AQ89" s="95">
        <f t="shared" si="70"/>
        <v>2086904.417012176</v>
      </c>
      <c r="AR89" s="95">
        <f t="shared" si="71"/>
        <v>0</v>
      </c>
      <c r="AS89" s="95">
        <f t="shared" si="72"/>
        <v>2086904.417012176</v>
      </c>
      <c r="AT89" s="95">
        <f t="shared" si="73"/>
        <v>2086904.4170121755</v>
      </c>
      <c r="AU89" s="95">
        <v>2086904.417012176</v>
      </c>
      <c r="AV89" s="95">
        <f t="shared" si="74"/>
        <v>0</v>
      </c>
      <c r="AW89" s="95">
        <f>'[1]Populations-merged FY21'!K82</f>
        <v>1866</v>
      </c>
      <c r="AX89" s="103">
        <f t="shared" si="75"/>
        <v>1118</v>
      </c>
      <c r="AY89" s="104">
        <v>0</v>
      </c>
      <c r="AZ89" s="118">
        <f t="shared" si="76"/>
        <v>0</v>
      </c>
      <c r="BA89" s="119">
        <f t="shared" si="77"/>
        <v>2086904.417012176</v>
      </c>
      <c r="BB89" s="128">
        <f t="shared" si="41"/>
        <v>2086904.417012176</v>
      </c>
      <c r="BC89" s="121">
        <f>'[1]Spec Schs Calculations-21'!C80</f>
        <v>0</v>
      </c>
      <c r="BD89" s="129">
        <f t="shared" si="42"/>
        <v>0</v>
      </c>
      <c r="BE89" s="123">
        <f>'[1]Spec Schs Calculations-21'!D80</f>
        <v>0</v>
      </c>
      <c r="BF89" s="130">
        <f t="shared" si="43"/>
        <v>0</v>
      </c>
      <c r="BG89" s="123">
        <f>'[1]Spec Schs Calculations-21'!E80</f>
        <v>0</v>
      </c>
      <c r="BH89" s="130">
        <f t="shared" si="44"/>
        <v>0</v>
      </c>
      <c r="BI89" s="131">
        <f>'[1]Spec Schs Calculations-21'!F80</f>
        <v>0</v>
      </c>
      <c r="BJ89" s="130">
        <f t="shared" si="45"/>
        <v>0</v>
      </c>
      <c r="BK89" s="127">
        <f t="shared" si="78"/>
        <v>0</v>
      </c>
      <c r="BL89" s="11"/>
    </row>
    <row r="90" spans="1:68" ht="14.5" x14ac:dyDescent="0.35">
      <c r="A90" s="101">
        <v>4702370</v>
      </c>
      <c r="B90" s="95" t="s">
        <v>434</v>
      </c>
      <c r="C90" s="95">
        <f>'[1]2020-2021 Final-merged'!F83</f>
        <v>403088.16513581946</v>
      </c>
      <c r="D90" s="95">
        <f>'[1]2020-2021 Final-merged'!G83</f>
        <v>98665.637956746301</v>
      </c>
      <c r="E90" s="95">
        <f>'[1]2020-2021 Final-merged'!H83</f>
        <v>153349.13836876239</v>
      </c>
      <c r="F90" s="95">
        <f>'[1]2020-2021 Final-merged'!I83</f>
        <v>126630.7081316002</v>
      </c>
      <c r="G90" s="95">
        <f>'[1]2020-2021 Final-merged'!J83</f>
        <v>781733.64959292836</v>
      </c>
      <c r="H90" s="95">
        <f>'[1]2020-2021 Final-merged'!K83</f>
        <v>342624.94036544656</v>
      </c>
      <c r="I90" s="95">
        <f>'[1]2020-2021 Final-merged'!L83</f>
        <v>83865.792263234354</v>
      </c>
      <c r="J90" s="95">
        <f>'[1]2020-2021 Final-merged'!M83</f>
        <v>130346.76761344803</v>
      </c>
      <c r="K90" s="95">
        <f>'[1]2020-2021 Final-merged'!N83</f>
        <v>107636.10191186017</v>
      </c>
      <c r="L90" s="95">
        <f>'[1]2020-2021 Final-merged'!O83</f>
        <v>664473.60215398914</v>
      </c>
      <c r="M90" s="95">
        <f t="shared" si="46"/>
        <v>664473.60215398914</v>
      </c>
      <c r="N90" s="95">
        <f>'[1]Hold Harmless Base-21'!Y82</f>
        <v>652596.58402808837</v>
      </c>
      <c r="O90" s="110">
        <f t="shared" si="47"/>
        <v>11877.018125900766</v>
      </c>
      <c r="P90" s="111">
        <f t="shared" si="48"/>
        <v>11877.018125900766</v>
      </c>
      <c r="Q90" s="112">
        <f t="shared" si="49"/>
        <v>5630.9034242210873</v>
      </c>
      <c r="R90" s="113">
        <f t="shared" si="50"/>
        <v>658842.69872976805</v>
      </c>
      <c r="S90" s="114">
        <f t="shared" si="51"/>
        <v>1.0095711728417671</v>
      </c>
      <c r="T90" s="115">
        <f t="shared" si="52"/>
        <v>0.99152576805765091</v>
      </c>
      <c r="U90" s="101" t="b">
        <f t="shared" si="53"/>
        <v>0</v>
      </c>
      <c r="V90" s="95">
        <f t="shared" si="54"/>
        <v>653034.61855947739</v>
      </c>
      <c r="W90" s="95">
        <f t="shared" si="55"/>
        <v>653034.61855947832</v>
      </c>
      <c r="X90" s="95">
        <f t="shared" si="56"/>
        <v>653034.61855947832</v>
      </c>
      <c r="Y90" s="95">
        <f>'[1]Hold Harmless Base-21'!L82</f>
        <v>336500.75030896481</v>
      </c>
      <c r="Z90" s="95">
        <f>'[1]Hold Harmless Base-21'!M82</f>
        <v>82366.74770883139</v>
      </c>
      <c r="AA90" s="95">
        <f>'[1]Hold Harmless Base-21'!N82</f>
        <v>128016.90692887155</v>
      </c>
      <c r="AB90" s="95">
        <f>'[1]Hold Harmless Base-21'!O82</f>
        <v>105712.17908142063</v>
      </c>
      <c r="AC90" s="95">
        <f t="shared" si="57"/>
        <v>652596.58402808837</v>
      </c>
      <c r="AD90" s="116">
        <f>'[1]Populations-merged FY21'!M83</f>
        <v>0.13567251461988303</v>
      </c>
      <c r="AE90" s="117">
        <f t="shared" si="58"/>
        <v>0.85</v>
      </c>
      <c r="AF90" s="117">
        <f t="shared" si="59"/>
        <v>0</v>
      </c>
      <c r="AG90" s="117">
        <f t="shared" si="60"/>
        <v>0</v>
      </c>
      <c r="AH90" s="117">
        <f t="shared" si="61"/>
        <v>0.85</v>
      </c>
      <c r="AI90" s="95">
        <f t="shared" si="62"/>
        <v>554707.09642387507</v>
      </c>
      <c r="AJ90" s="95">
        <f t="shared" si="63"/>
        <v>0</v>
      </c>
      <c r="AK90" s="95">
        <f t="shared" si="64"/>
        <v>653034.61855947832</v>
      </c>
      <c r="AL90" s="95">
        <f t="shared" si="65"/>
        <v>650761.52743304847</v>
      </c>
      <c r="AM90" s="95">
        <f t="shared" si="66"/>
        <v>650761.52743304847</v>
      </c>
      <c r="AN90" s="95">
        <f t="shared" si="67"/>
        <v>0</v>
      </c>
      <c r="AO90" s="95">
        <f t="shared" si="68"/>
        <v>650761.52743304847</v>
      </c>
      <c r="AP90" s="95">
        <f t="shared" si="69"/>
        <v>650739.5621808857</v>
      </c>
      <c r="AQ90" s="95">
        <f t="shared" si="70"/>
        <v>650739.5621808857</v>
      </c>
      <c r="AR90" s="95">
        <f t="shared" si="71"/>
        <v>0</v>
      </c>
      <c r="AS90" s="95">
        <f t="shared" si="72"/>
        <v>650739.5621808857</v>
      </c>
      <c r="AT90" s="95">
        <f t="shared" si="73"/>
        <v>650739.56218088558</v>
      </c>
      <c r="AU90" s="95">
        <v>650739.5621808857</v>
      </c>
      <c r="AV90" s="95">
        <f t="shared" si="74"/>
        <v>0</v>
      </c>
      <c r="AW90" s="95">
        <f>'[1]Populations-merged FY21'!K83</f>
        <v>580</v>
      </c>
      <c r="AX90" s="103">
        <f t="shared" si="75"/>
        <v>1122</v>
      </c>
      <c r="AY90" s="104">
        <v>0</v>
      </c>
      <c r="AZ90" s="118">
        <f t="shared" si="76"/>
        <v>0</v>
      </c>
      <c r="BA90" s="119">
        <f t="shared" si="77"/>
        <v>650739.5621808857</v>
      </c>
      <c r="BB90" s="128">
        <f t="shared" si="41"/>
        <v>649617.5621808857</v>
      </c>
      <c r="BC90" s="121">
        <f>'[1]Spec Schs Calculations-21'!C81</f>
        <v>0</v>
      </c>
      <c r="BD90" s="129">
        <f t="shared" si="42"/>
        <v>0</v>
      </c>
      <c r="BE90" s="123">
        <f>'[1]Spec Schs Calculations-21'!D81</f>
        <v>0</v>
      </c>
      <c r="BF90" s="130">
        <f t="shared" si="43"/>
        <v>0</v>
      </c>
      <c r="BG90" s="123">
        <f>'[1]Spec Schs Calculations-21'!E81</f>
        <v>1</v>
      </c>
      <c r="BH90" s="130">
        <f t="shared" si="44"/>
        <v>1122</v>
      </c>
      <c r="BI90" s="131">
        <f>'[1]Spec Schs Calculations-21'!F81</f>
        <v>0</v>
      </c>
      <c r="BJ90" s="130">
        <f t="shared" si="45"/>
        <v>0</v>
      </c>
      <c r="BK90" s="127">
        <f t="shared" si="78"/>
        <v>1122</v>
      </c>
      <c r="BL90" s="11"/>
    </row>
    <row r="91" spans="1:68" ht="14.5" x14ac:dyDescent="0.35">
      <c r="A91" s="101">
        <v>4702400</v>
      </c>
      <c r="B91" s="95" t="s">
        <v>435</v>
      </c>
      <c r="C91" s="95">
        <f>'[1]2020-2021 Final-merged'!F84</f>
        <v>209826.71609809782</v>
      </c>
      <c r="D91" s="95">
        <f>'[1]2020-2021 Final-merged'!G84</f>
        <v>51360.195100772042</v>
      </c>
      <c r="E91" s="95">
        <f>'[1]2020-2021 Final-merged'!H84</f>
        <v>95954.278475946048</v>
      </c>
      <c r="F91" s="95">
        <f>'[1]2020-2021 Final-merged'!I84</f>
        <v>80337.168726697986</v>
      </c>
      <c r="G91" s="95">
        <f>'[1]2020-2021 Final-merged'!J84</f>
        <v>437478.35840151389</v>
      </c>
      <c r="H91" s="95">
        <f>'[1]2020-2021 Final-merged'!K84</f>
        <v>188844.04448828805</v>
      </c>
      <c r="I91" s="95">
        <f>'[1]2020-2021 Final-merged'!L84</f>
        <v>46224.175590694838</v>
      </c>
      <c r="J91" s="95">
        <f>'[1]2020-2021 Final-merged'!M84</f>
        <v>86358.850628351443</v>
      </c>
      <c r="K91" s="95">
        <f>'[1]2020-2021 Final-merged'!N84</f>
        <v>72303.451854028186</v>
      </c>
      <c r="L91" s="95">
        <f>'[1]2020-2021 Final-merged'!O84</f>
        <v>393730.52256136248</v>
      </c>
      <c r="M91" s="95">
        <f t="shared" si="46"/>
        <v>393730.52256136248</v>
      </c>
      <c r="N91" s="95">
        <f>'[1]Hold Harmless Base-21'!Y83</f>
        <v>397904.27324039803</v>
      </c>
      <c r="O91" s="110">
        <f t="shared" si="47"/>
        <v>-4173.7506790355546</v>
      </c>
      <c r="P91" s="111" t="str">
        <f t="shared" si="48"/>
        <v>0</v>
      </c>
      <c r="Q91" s="112">
        <f t="shared" si="49"/>
        <v>0</v>
      </c>
      <c r="R91" s="113">
        <f t="shared" si="50"/>
        <v>393730.52256136248</v>
      </c>
      <c r="S91" s="114">
        <f t="shared" si="51"/>
        <v>0.98951066635940865</v>
      </c>
      <c r="T91" s="115">
        <f t="shared" si="52"/>
        <v>1</v>
      </c>
      <c r="U91" s="101" t="b">
        <f t="shared" si="53"/>
        <v>0</v>
      </c>
      <c r="V91" s="95">
        <f t="shared" si="54"/>
        <v>390259.55984911602</v>
      </c>
      <c r="W91" s="95">
        <f t="shared" si="55"/>
        <v>390259.55984911654</v>
      </c>
      <c r="X91" s="95">
        <f t="shared" si="56"/>
        <v>390259.55984911654</v>
      </c>
      <c r="Y91" s="95">
        <f>'[1]Hold Harmless Base-21'!L83</f>
        <v>190845.89070987978</v>
      </c>
      <c r="Z91" s="95">
        <f>'[1]Hold Harmless Base-21'!M83</f>
        <v>46714.176170290375</v>
      </c>
      <c r="AA91" s="95">
        <f>'[1]Hold Harmless Base-21'!N83</f>
        <v>87274.299878021018</v>
      </c>
      <c r="AB91" s="95">
        <f>'[1]Hold Harmless Base-21'!O83</f>
        <v>73069.906482206861</v>
      </c>
      <c r="AC91" s="95">
        <f t="shared" si="57"/>
        <v>397904.27324039803</v>
      </c>
      <c r="AD91" s="116">
        <f>'[1]Populations-merged FY21'!M84</f>
        <v>0.1941031941031941</v>
      </c>
      <c r="AE91" s="117">
        <f t="shared" si="58"/>
        <v>0</v>
      </c>
      <c r="AF91" s="117">
        <f t="shared" si="59"/>
        <v>0.9</v>
      </c>
      <c r="AG91" s="117">
        <f t="shared" si="60"/>
        <v>0</v>
      </c>
      <c r="AH91" s="117">
        <f t="shared" si="61"/>
        <v>0.9</v>
      </c>
      <c r="AI91" s="95">
        <f t="shared" si="62"/>
        <v>358113.84591635823</v>
      </c>
      <c r="AJ91" s="95">
        <f t="shared" si="63"/>
        <v>0</v>
      </c>
      <c r="AK91" s="95">
        <f t="shared" si="64"/>
        <v>390259.55984911654</v>
      </c>
      <c r="AL91" s="95">
        <f t="shared" si="65"/>
        <v>388901.1394571712</v>
      </c>
      <c r="AM91" s="95">
        <f t="shared" si="66"/>
        <v>388901.1394571712</v>
      </c>
      <c r="AN91" s="95">
        <f t="shared" si="67"/>
        <v>0</v>
      </c>
      <c r="AO91" s="95">
        <f t="shared" si="68"/>
        <v>388901.1394571712</v>
      </c>
      <c r="AP91" s="95">
        <f t="shared" si="69"/>
        <v>388888.01281824982</v>
      </c>
      <c r="AQ91" s="95">
        <f t="shared" si="70"/>
        <v>388888.01281824982</v>
      </c>
      <c r="AR91" s="95">
        <f t="shared" si="71"/>
        <v>0</v>
      </c>
      <c r="AS91" s="95">
        <f t="shared" si="72"/>
        <v>388888.01281824982</v>
      </c>
      <c r="AT91" s="95">
        <f t="shared" si="73"/>
        <v>388888.0128182497</v>
      </c>
      <c r="AU91" s="95">
        <v>388888.01281824987</v>
      </c>
      <c r="AV91" s="95">
        <f t="shared" si="74"/>
        <v>0</v>
      </c>
      <c r="AW91" s="95">
        <f>'[1]Populations-merged FY21'!K84</f>
        <v>316</v>
      </c>
      <c r="AX91" s="103">
        <f t="shared" si="75"/>
        <v>1231</v>
      </c>
      <c r="AY91" s="104">
        <v>0</v>
      </c>
      <c r="AZ91" s="118">
        <f t="shared" si="76"/>
        <v>0</v>
      </c>
      <c r="BA91" s="119">
        <f t="shared" si="77"/>
        <v>388888.01281824987</v>
      </c>
      <c r="BB91" s="128">
        <f t="shared" si="41"/>
        <v>388888.01281824987</v>
      </c>
      <c r="BC91" s="121">
        <f>'[1]Spec Schs Calculations-21'!C82</f>
        <v>0</v>
      </c>
      <c r="BD91" s="129">
        <f t="shared" si="42"/>
        <v>0</v>
      </c>
      <c r="BE91" s="123">
        <f>'[1]Spec Schs Calculations-21'!D82</f>
        <v>0</v>
      </c>
      <c r="BF91" s="130">
        <f t="shared" si="43"/>
        <v>0</v>
      </c>
      <c r="BG91" s="123">
        <f>'[1]Spec Schs Calculations-21'!E82</f>
        <v>0</v>
      </c>
      <c r="BH91" s="130">
        <f t="shared" si="44"/>
        <v>0</v>
      </c>
      <c r="BI91" s="131">
        <f>'[1]Spec Schs Calculations-21'!F82</f>
        <v>0</v>
      </c>
      <c r="BJ91" s="130">
        <f t="shared" si="45"/>
        <v>0</v>
      </c>
      <c r="BK91" s="127">
        <f t="shared" si="78"/>
        <v>0</v>
      </c>
      <c r="BL91" s="11"/>
    </row>
    <row r="92" spans="1:68" ht="14.5" x14ac:dyDescent="0.35">
      <c r="A92" s="101">
        <v>4702430</v>
      </c>
      <c r="B92" s="95" t="s">
        <v>436</v>
      </c>
      <c r="C92" s="95">
        <f>'[1]2020-2021 Final-merged'!F85</f>
        <v>253873.44609770604</v>
      </c>
      <c r="D92" s="95">
        <f>'[1]2020-2021 Final-merged'!G85</f>
        <v>61215.454954027955</v>
      </c>
      <c r="E92" s="95">
        <f>'[1]2020-2021 Final-merged'!H85</f>
        <v>130250.59520627274</v>
      </c>
      <c r="F92" s="95">
        <f>'[1]2020-2021 Final-merged'!I85</f>
        <v>131610.49622642595</v>
      </c>
      <c r="G92" s="95">
        <f>'[1]2020-2021 Final-merged'!J85</f>
        <v>576949.99248443265</v>
      </c>
      <c r="H92" s="95">
        <f>'[1]2020-2021 Final-merged'!K85</f>
        <v>263739.78906075854</v>
      </c>
      <c r="I92" s="95">
        <f>'[1]2020-2021 Final-merged'!L85</f>
        <v>65195.739721784943</v>
      </c>
      <c r="J92" s="95">
        <f>'[1]2020-2021 Final-merged'!M85</f>
        <v>133265.72765549988</v>
      </c>
      <c r="K92" s="95">
        <f>'[1]2020-2021 Final-merged'!N85</f>
        <v>118449.44660378336</v>
      </c>
      <c r="L92" s="95">
        <f>'[1]2020-2021 Final-merged'!O85</f>
        <v>580650.70304182672</v>
      </c>
      <c r="M92" s="95">
        <f t="shared" si="46"/>
        <v>580650.70304182672</v>
      </c>
      <c r="N92" s="95">
        <f>'[1]Hold Harmless Base-21'!Y84</f>
        <v>557833.93282454112</v>
      </c>
      <c r="O92" s="110">
        <f t="shared" si="47"/>
        <v>22816.770217285608</v>
      </c>
      <c r="P92" s="111">
        <f t="shared" si="48"/>
        <v>22816.770217285608</v>
      </c>
      <c r="Q92" s="112">
        <f t="shared" si="49"/>
        <v>10817.4483009333</v>
      </c>
      <c r="R92" s="113">
        <f t="shared" si="50"/>
        <v>569833.25474089338</v>
      </c>
      <c r="S92" s="114">
        <f t="shared" si="51"/>
        <v>1.0215105629297143</v>
      </c>
      <c r="T92" s="115">
        <f t="shared" si="52"/>
        <v>0.98137012795426837</v>
      </c>
      <c r="U92" s="101" t="b">
        <f t="shared" si="53"/>
        <v>0</v>
      </c>
      <c r="V92" s="95">
        <f t="shared" si="54"/>
        <v>564809.84439785744</v>
      </c>
      <c r="W92" s="95">
        <f t="shared" si="55"/>
        <v>564809.84439785825</v>
      </c>
      <c r="X92" s="95">
        <f t="shared" si="56"/>
        <v>564809.84439785825</v>
      </c>
      <c r="Y92" s="95">
        <f>'[1]Hold Harmless Base-21'!L84</f>
        <v>245461.8679628871</v>
      </c>
      <c r="Z92" s="95">
        <f>'[1]Hold Harmless Base-21'!M84</f>
        <v>59187.205878281282</v>
      </c>
      <c r="AA92" s="95">
        <f>'[1]Hold Harmless Base-21'!N84</f>
        <v>125935.00775305569</v>
      </c>
      <c r="AB92" s="95">
        <f>'[1]Hold Harmless Base-21'!O84</f>
        <v>127249.85123031709</v>
      </c>
      <c r="AC92" s="95">
        <f t="shared" si="57"/>
        <v>557833.93282454112</v>
      </c>
      <c r="AD92" s="116">
        <f>'[1]Populations-merged FY21'!M85</f>
        <v>0.24299065420560748</v>
      </c>
      <c r="AE92" s="117">
        <f t="shared" si="58"/>
        <v>0</v>
      </c>
      <c r="AF92" s="117">
        <f t="shared" si="59"/>
        <v>0.9</v>
      </c>
      <c r="AG92" s="117">
        <f t="shared" si="60"/>
        <v>0</v>
      </c>
      <c r="AH92" s="117">
        <f t="shared" si="61"/>
        <v>0.9</v>
      </c>
      <c r="AI92" s="95">
        <f t="shared" si="62"/>
        <v>502050.539542087</v>
      </c>
      <c r="AJ92" s="95">
        <f t="shared" si="63"/>
        <v>0</v>
      </c>
      <c r="AK92" s="95">
        <f t="shared" si="64"/>
        <v>564809.84439785825</v>
      </c>
      <c r="AL92" s="95">
        <f t="shared" si="65"/>
        <v>562843.84717668022</v>
      </c>
      <c r="AM92" s="95">
        <f t="shared" si="66"/>
        <v>562843.84717668022</v>
      </c>
      <c r="AN92" s="95">
        <f t="shared" si="67"/>
        <v>0</v>
      </c>
      <c r="AO92" s="95">
        <f t="shared" si="68"/>
        <v>562843.84717668022</v>
      </c>
      <c r="AP92" s="95">
        <f t="shared" si="69"/>
        <v>562824.84942326322</v>
      </c>
      <c r="AQ92" s="95">
        <f t="shared" si="70"/>
        <v>562824.84942326322</v>
      </c>
      <c r="AR92" s="95">
        <f t="shared" si="71"/>
        <v>0</v>
      </c>
      <c r="AS92" s="95">
        <f t="shared" si="72"/>
        <v>562824.84942326322</v>
      </c>
      <c r="AT92" s="95">
        <f t="shared" si="73"/>
        <v>562824.84942326311</v>
      </c>
      <c r="AU92" s="95">
        <v>562824.84942326322</v>
      </c>
      <c r="AV92" s="95">
        <f t="shared" si="74"/>
        <v>0</v>
      </c>
      <c r="AW92" s="95">
        <f>'[1]Populations-merged FY21'!K85</f>
        <v>468</v>
      </c>
      <c r="AX92" s="103">
        <f t="shared" si="75"/>
        <v>1203</v>
      </c>
      <c r="AY92" s="104">
        <v>0</v>
      </c>
      <c r="AZ92" s="118">
        <f t="shared" si="76"/>
        <v>0</v>
      </c>
      <c r="BA92" s="119">
        <f t="shared" si="77"/>
        <v>562824.84942326322</v>
      </c>
      <c r="BB92" s="128">
        <f t="shared" si="41"/>
        <v>561621.84942326322</v>
      </c>
      <c r="BC92" s="121">
        <f>'[1]Spec Schs Calculations-21'!C83</f>
        <v>0</v>
      </c>
      <c r="BD92" s="129">
        <f t="shared" si="42"/>
        <v>0</v>
      </c>
      <c r="BE92" s="123">
        <f>'[1]Spec Schs Calculations-21'!D83</f>
        <v>0</v>
      </c>
      <c r="BF92" s="130">
        <f t="shared" si="43"/>
        <v>0</v>
      </c>
      <c r="BG92" s="123">
        <f>'[1]Spec Schs Calculations-21'!E83</f>
        <v>1</v>
      </c>
      <c r="BH92" s="130">
        <f t="shared" si="44"/>
        <v>1203</v>
      </c>
      <c r="BI92" s="131">
        <f>'[1]Spec Schs Calculations-21'!F83</f>
        <v>0</v>
      </c>
      <c r="BJ92" s="130">
        <f t="shared" si="45"/>
        <v>0</v>
      </c>
      <c r="BK92" s="127">
        <f t="shared" si="78"/>
        <v>1203</v>
      </c>
      <c r="BL92" s="11"/>
    </row>
    <row r="93" spans="1:68" ht="14.5" x14ac:dyDescent="0.35">
      <c r="A93" s="101">
        <v>4702460</v>
      </c>
      <c r="B93" s="95" t="s">
        <v>437</v>
      </c>
      <c r="C93" s="95">
        <f>'[1]2020-2021 Final-merged'!F86</f>
        <v>114852.51828527456</v>
      </c>
      <c r="D93" s="95">
        <f>'[1]2020-2021 Final-merged'!G86</f>
        <v>28112.948897264694</v>
      </c>
      <c r="E93" s="95">
        <f>'[1]2020-2021 Final-merged'!H86</f>
        <v>55562.770318905663</v>
      </c>
      <c r="F93" s="95">
        <f>'[1]2020-2021 Final-merged'!I86</f>
        <v>54833.730108534692</v>
      </c>
      <c r="G93" s="95">
        <f>'[1]2020-2021 Final-merged'!J86</f>
        <v>253361.96760997962</v>
      </c>
      <c r="H93" s="95">
        <f>'[1]2020-2021 Final-merged'!K86</f>
        <v>121162.50993175876</v>
      </c>
      <c r="I93" s="95">
        <f>'[1]2020-2021 Final-merged'!L86</f>
        <v>29951.034273896919</v>
      </c>
      <c r="J93" s="95">
        <f>'[1]2020-2021 Final-merged'!M86</f>
        <v>64824.044652049328</v>
      </c>
      <c r="K93" s="95">
        <f>'[1]2020-2021 Final-merged'!N86</f>
        <v>55880.074406857777</v>
      </c>
      <c r="L93" s="95">
        <f>'[1]2020-2021 Final-merged'!O86</f>
        <v>271817.66326456278</v>
      </c>
      <c r="M93" s="95">
        <f t="shared" si="46"/>
        <v>271817.66326456278</v>
      </c>
      <c r="N93" s="95">
        <f>'[1]Hold Harmless Base-21'!Y85</f>
        <v>247482.9300670228</v>
      </c>
      <c r="O93" s="110">
        <f t="shared" si="47"/>
        <v>24334.733197539987</v>
      </c>
      <c r="P93" s="111">
        <f t="shared" si="48"/>
        <v>24334.733197539987</v>
      </c>
      <c r="Q93" s="112">
        <f t="shared" si="49"/>
        <v>11537.115716840943</v>
      </c>
      <c r="R93" s="113">
        <f t="shared" si="50"/>
        <v>260280.54754772183</v>
      </c>
      <c r="S93" s="114">
        <f t="shared" si="51"/>
        <v>1.0517111118622735</v>
      </c>
      <c r="T93" s="115">
        <f t="shared" si="52"/>
        <v>0.95755568060486285</v>
      </c>
      <c r="U93" s="101" t="b">
        <f t="shared" si="53"/>
        <v>0</v>
      </c>
      <c r="V93" s="95">
        <f t="shared" si="54"/>
        <v>257986.02369576308</v>
      </c>
      <c r="W93" s="95">
        <f t="shared" si="55"/>
        <v>257986.02369576343</v>
      </c>
      <c r="X93" s="95">
        <f t="shared" si="56"/>
        <v>257986.02369576343</v>
      </c>
      <c r="Y93" s="95">
        <f>'[1]Hold Harmless Base-21'!L85</f>
        <v>112187.46846239947</v>
      </c>
      <c r="Z93" s="95">
        <f>'[1]Hold Harmless Base-21'!M85</f>
        <v>27460.613096554982</v>
      </c>
      <c r="AA93" s="95">
        <f>'[1]Hold Harmless Base-21'!N85</f>
        <v>54273.485996649455</v>
      </c>
      <c r="AB93" s="95">
        <f>'[1]Hold Harmless Base-21'!O85</f>
        <v>53561.362511418913</v>
      </c>
      <c r="AC93" s="95">
        <f t="shared" si="57"/>
        <v>247482.9300670228</v>
      </c>
      <c r="AD93" s="116">
        <f>'[1]Populations-merged FY21'!M86</f>
        <v>0.26060606060606062</v>
      </c>
      <c r="AE93" s="117">
        <f t="shared" si="58"/>
        <v>0</v>
      </c>
      <c r="AF93" s="117">
        <f t="shared" si="59"/>
        <v>0.9</v>
      </c>
      <c r="AG93" s="117">
        <f t="shared" si="60"/>
        <v>0</v>
      </c>
      <c r="AH93" s="117">
        <f t="shared" si="61"/>
        <v>0.9</v>
      </c>
      <c r="AI93" s="95">
        <f t="shared" si="62"/>
        <v>222734.63706032053</v>
      </c>
      <c r="AJ93" s="95">
        <f t="shared" si="63"/>
        <v>0</v>
      </c>
      <c r="AK93" s="95">
        <f t="shared" si="64"/>
        <v>257986.02369576343</v>
      </c>
      <c r="AL93" s="95">
        <f t="shared" si="65"/>
        <v>257088.02269468427</v>
      </c>
      <c r="AM93" s="95">
        <f t="shared" si="66"/>
        <v>257088.02269468427</v>
      </c>
      <c r="AN93" s="95">
        <f t="shared" si="67"/>
        <v>0</v>
      </c>
      <c r="AO93" s="95">
        <f t="shared" si="68"/>
        <v>257088.02269468427</v>
      </c>
      <c r="AP93" s="95">
        <f t="shared" si="69"/>
        <v>257079.34516380934</v>
      </c>
      <c r="AQ93" s="95">
        <f t="shared" si="70"/>
        <v>257079.34516380934</v>
      </c>
      <c r="AR93" s="95">
        <f t="shared" si="71"/>
        <v>0</v>
      </c>
      <c r="AS93" s="95">
        <f t="shared" si="72"/>
        <v>257079.34516380934</v>
      </c>
      <c r="AT93" s="95">
        <f t="shared" si="73"/>
        <v>257079.34516380928</v>
      </c>
      <c r="AU93" s="95">
        <v>257079.34516380934</v>
      </c>
      <c r="AV93" s="95">
        <f t="shared" si="74"/>
        <v>0</v>
      </c>
      <c r="AW93" s="95">
        <f>'[1]Populations-merged FY21'!K86</f>
        <v>215</v>
      </c>
      <c r="AX93" s="103">
        <f t="shared" si="75"/>
        <v>1196</v>
      </c>
      <c r="AY93" s="104">
        <v>0</v>
      </c>
      <c r="AZ93" s="118">
        <f t="shared" si="76"/>
        <v>0</v>
      </c>
      <c r="BA93" s="119">
        <f t="shared" si="77"/>
        <v>257079.34516380934</v>
      </c>
      <c r="BB93" s="128">
        <f t="shared" si="41"/>
        <v>255883.34516380934</v>
      </c>
      <c r="BC93" s="121">
        <f>'[1]Spec Schs Calculations-21'!C84</f>
        <v>0</v>
      </c>
      <c r="BD93" s="129">
        <f t="shared" si="42"/>
        <v>0</v>
      </c>
      <c r="BE93" s="123">
        <f>'[1]Spec Schs Calculations-21'!D84</f>
        <v>1</v>
      </c>
      <c r="BF93" s="130">
        <f t="shared" si="43"/>
        <v>1196</v>
      </c>
      <c r="BG93" s="123">
        <f>'[1]Spec Schs Calculations-21'!E84</f>
        <v>0</v>
      </c>
      <c r="BH93" s="130">
        <f t="shared" si="44"/>
        <v>0</v>
      </c>
      <c r="BI93" s="131">
        <f>'[1]Spec Schs Calculations-21'!F84</f>
        <v>0</v>
      </c>
      <c r="BJ93" s="130">
        <f t="shared" si="45"/>
        <v>0</v>
      </c>
      <c r="BK93" s="127">
        <f t="shared" si="78"/>
        <v>1196</v>
      </c>
      <c r="BL93" s="11"/>
    </row>
    <row r="94" spans="1:68" ht="14.5" x14ac:dyDescent="0.35">
      <c r="A94" s="101">
        <v>4702490</v>
      </c>
      <c r="B94" s="95" t="s">
        <v>438</v>
      </c>
      <c r="C94" s="95">
        <f>'[1]2020-2021 Final-merged'!F87</f>
        <v>386917.31777703</v>
      </c>
      <c r="D94" s="95">
        <f>'[1]2020-2021 Final-merged'!G87</f>
        <v>94475.727303788561</v>
      </c>
      <c r="E94" s="95">
        <f>'[1]2020-2021 Final-merged'!H87</f>
        <v>145057.89836638924</v>
      </c>
      <c r="F94" s="95">
        <f>'[1]2020-2021 Final-merged'!I87</f>
        <v>146572.39727257332</v>
      </c>
      <c r="G94" s="95">
        <f>'[1]2020-2021 Final-merged'!J87</f>
        <v>773023.34071978112</v>
      </c>
      <c r="H94" s="95">
        <f>'[1]2020-2021 Final-merged'!K87</f>
        <v>410261.89409451338</v>
      </c>
      <c r="I94" s="95">
        <f>'[1]2020-2021 Final-merged'!L87</f>
        <v>101415.59512277656</v>
      </c>
      <c r="J94" s="95">
        <f>'[1]2020-2021 Final-merged'!M87</f>
        <v>159028.07312112238</v>
      </c>
      <c r="K94" s="95">
        <f>'[1]2020-2021 Final-merged'!N87</f>
        <v>135824.12661031864</v>
      </c>
      <c r="L94" s="95">
        <f>'[1]2020-2021 Final-merged'!O87</f>
        <v>806529.68894873094</v>
      </c>
      <c r="M94" s="95">
        <f t="shared" si="46"/>
        <v>806529.68894873094</v>
      </c>
      <c r="N94" s="95">
        <f>'[1]Hold Harmless Base-21'!Y86</f>
        <v>771780.1003978278</v>
      </c>
      <c r="O94" s="110">
        <f t="shared" si="47"/>
        <v>34749.588550903136</v>
      </c>
      <c r="P94" s="111">
        <f t="shared" si="48"/>
        <v>34749.588550903136</v>
      </c>
      <c r="Q94" s="112">
        <f t="shared" si="49"/>
        <v>16474.8066465306</v>
      </c>
      <c r="R94" s="113">
        <f t="shared" si="50"/>
        <v>790054.88230220031</v>
      </c>
      <c r="S94" s="114">
        <f t="shared" si="51"/>
        <v>1.0236787420341007</v>
      </c>
      <c r="T94" s="115">
        <f t="shared" si="52"/>
        <v>0.97957321736289127</v>
      </c>
      <c r="U94" s="101" t="b">
        <f t="shared" si="53"/>
        <v>0</v>
      </c>
      <c r="V94" s="95">
        <f t="shared" si="54"/>
        <v>783090.09069991403</v>
      </c>
      <c r="W94" s="95">
        <f t="shared" si="55"/>
        <v>783090.09069991508</v>
      </c>
      <c r="X94" s="95">
        <f t="shared" si="56"/>
        <v>783090.09069991508</v>
      </c>
      <c r="Y94" s="95">
        <f>'[1]Hold Harmless Base-21'!L86</f>
        <v>386295.04522019555</v>
      </c>
      <c r="Z94" s="95">
        <f>'[1]Hold Harmless Base-21'!M86</f>
        <v>94323.783594662556</v>
      </c>
      <c r="AA94" s="95">
        <f>'[1]Hold Harmless Base-21'!N86</f>
        <v>144824.60420983896</v>
      </c>
      <c r="AB94" s="95">
        <f>'[1]Hold Harmless Base-21'!O86</f>
        <v>146336.66737313077</v>
      </c>
      <c r="AC94" s="95">
        <f t="shared" si="57"/>
        <v>771780.1003978278</v>
      </c>
      <c r="AD94" s="116">
        <f>'[1]Populations-merged FY21'!M87</f>
        <v>0.15679517553306052</v>
      </c>
      <c r="AE94" s="117">
        <f t="shared" si="58"/>
        <v>0</v>
      </c>
      <c r="AF94" s="117">
        <f t="shared" si="59"/>
        <v>0.9</v>
      </c>
      <c r="AG94" s="117">
        <f t="shared" si="60"/>
        <v>0</v>
      </c>
      <c r="AH94" s="117">
        <f t="shared" si="61"/>
        <v>0.9</v>
      </c>
      <c r="AI94" s="95">
        <f t="shared" si="62"/>
        <v>694602.09035804507</v>
      </c>
      <c r="AJ94" s="95">
        <f t="shared" si="63"/>
        <v>0</v>
      </c>
      <c r="AK94" s="95">
        <f t="shared" si="64"/>
        <v>783090.09069991508</v>
      </c>
      <c r="AL94" s="95">
        <f t="shared" si="65"/>
        <v>780364.30084777565</v>
      </c>
      <c r="AM94" s="95">
        <f t="shared" si="66"/>
        <v>780364.30084777565</v>
      </c>
      <c r="AN94" s="95">
        <f t="shared" si="67"/>
        <v>0</v>
      </c>
      <c r="AO94" s="95">
        <f t="shared" si="68"/>
        <v>780364.30084777565</v>
      </c>
      <c r="AP94" s="95">
        <f t="shared" si="69"/>
        <v>780337.96109361947</v>
      </c>
      <c r="AQ94" s="95">
        <f t="shared" si="70"/>
        <v>780337.96109361947</v>
      </c>
      <c r="AR94" s="95">
        <f t="shared" si="71"/>
        <v>0</v>
      </c>
      <c r="AS94" s="95">
        <f t="shared" si="72"/>
        <v>780337.96109361947</v>
      </c>
      <c r="AT94" s="95">
        <f t="shared" si="73"/>
        <v>780337.96109361935</v>
      </c>
      <c r="AU94" s="95">
        <v>780337.96109361947</v>
      </c>
      <c r="AV94" s="95">
        <f t="shared" si="74"/>
        <v>0</v>
      </c>
      <c r="AW94" s="95">
        <f>'[1]Populations-merged FY21'!K87</f>
        <v>728</v>
      </c>
      <c r="AX94" s="103">
        <f t="shared" si="75"/>
        <v>1072</v>
      </c>
      <c r="AY94" s="104">
        <v>0</v>
      </c>
      <c r="AZ94" s="118">
        <f t="shared" si="76"/>
        <v>0</v>
      </c>
      <c r="BA94" s="119">
        <f t="shared" si="77"/>
        <v>780337.96109361947</v>
      </c>
      <c r="BB94" s="128">
        <f t="shared" si="41"/>
        <v>779265.96109361947</v>
      </c>
      <c r="BC94" s="121">
        <f>'[1]Spec Schs Calculations-21'!C85</f>
        <v>0</v>
      </c>
      <c r="BD94" s="129">
        <f t="shared" si="42"/>
        <v>0</v>
      </c>
      <c r="BE94" s="123">
        <f>'[1]Spec Schs Calculations-21'!D85</f>
        <v>0</v>
      </c>
      <c r="BF94" s="130">
        <f t="shared" si="43"/>
        <v>0</v>
      </c>
      <c r="BG94" s="123">
        <f>'[1]Spec Schs Calculations-21'!E85</f>
        <v>1</v>
      </c>
      <c r="BH94" s="130">
        <f t="shared" si="44"/>
        <v>1072</v>
      </c>
      <c r="BI94" s="131">
        <f>'[1]Spec Schs Calculations-21'!F85</f>
        <v>0</v>
      </c>
      <c r="BJ94" s="130">
        <f t="shared" si="45"/>
        <v>0</v>
      </c>
      <c r="BK94" s="127">
        <f t="shared" si="78"/>
        <v>1072</v>
      </c>
      <c r="BL94" s="11"/>
    </row>
    <row r="95" spans="1:68" ht="14.5" x14ac:dyDescent="0.35">
      <c r="A95" s="101">
        <v>4702520</v>
      </c>
      <c r="B95" s="95" t="s">
        <v>439</v>
      </c>
      <c r="C95" s="95">
        <f>'[1]2020-2021 Final-merged'!F88</f>
        <v>513072.94277238648</v>
      </c>
      <c r="D95" s="95">
        <f>'[1]2020-2021 Final-merged'!G88</f>
        <v>125587.08886907043</v>
      </c>
      <c r="E95" s="95">
        <f>'[1]2020-2021 Final-merged'!H88</f>
        <v>204315.17248711304</v>
      </c>
      <c r="F95" s="95">
        <f>'[1]2020-2021 Final-merged'!I88</f>
        <v>172889.45740602375</v>
      </c>
      <c r="G95" s="95">
        <f>'[1]2020-2021 Final-merged'!J88</f>
        <v>1015864.6615345937</v>
      </c>
      <c r="H95" s="95">
        <f>'[1]2020-2021 Final-merged'!K88</f>
        <v>465489.45676108263</v>
      </c>
      <c r="I95" s="95">
        <f>'[1]2020-2021 Final-merged'!L88</f>
        <v>106749.02553870986</v>
      </c>
      <c r="J95" s="95">
        <f>'[1]2020-2021 Final-merged'!M88</f>
        <v>190343.71511550283</v>
      </c>
      <c r="K95" s="95">
        <f>'[1]2020-2021 Final-merged'!N88</f>
        <v>162570.47170304047</v>
      </c>
      <c r="L95" s="95">
        <f>'[1]2020-2021 Final-merged'!O88</f>
        <v>925152.6691183357</v>
      </c>
      <c r="M95" s="95">
        <f t="shared" si="46"/>
        <v>925152.6691183357</v>
      </c>
      <c r="N95" s="95">
        <f>'[1]Hold Harmless Base-21'!Y87</f>
        <v>908691.93086488405</v>
      </c>
      <c r="O95" s="110">
        <f t="shared" si="47"/>
        <v>16460.738253451651</v>
      </c>
      <c r="P95" s="111">
        <f t="shared" si="48"/>
        <v>16460.738253451651</v>
      </c>
      <c r="Q95" s="112">
        <f t="shared" si="49"/>
        <v>7804.0486605334972</v>
      </c>
      <c r="R95" s="113">
        <f t="shared" si="50"/>
        <v>917348.6204578022</v>
      </c>
      <c r="S95" s="114">
        <f t="shared" si="51"/>
        <v>1.0095265395222326</v>
      </c>
      <c r="T95" s="115">
        <f t="shared" si="52"/>
        <v>0.99156458288341676</v>
      </c>
      <c r="U95" s="101" t="b">
        <f t="shared" si="53"/>
        <v>0</v>
      </c>
      <c r="V95" s="95">
        <f t="shared" si="54"/>
        <v>909261.66079049942</v>
      </c>
      <c r="W95" s="95">
        <f t="shared" si="55"/>
        <v>909261.6607905007</v>
      </c>
      <c r="X95" s="95">
        <f t="shared" si="56"/>
        <v>909261.6607905007</v>
      </c>
      <c r="Y95" s="95">
        <f>'[1]Hold Harmless Base-21'!L87</f>
        <v>458944.24788640154</v>
      </c>
      <c r="Z95" s="95">
        <f>'[1]Hold Harmless Base-21'!M87</f>
        <v>112337.77352166435</v>
      </c>
      <c r="AA95" s="95">
        <f>'[1]Hold Harmless Base-21'!N87</f>
        <v>182760.12112858033</v>
      </c>
      <c r="AB95" s="95">
        <f>'[1]Hold Harmless Base-21'!O87</f>
        <v>154649.7883282378</v>
      </c>
      <c r="AC95" s="95">
        <f t="shared" si="57"/>
        <v>908691.93086488405</v>
      </c>
      <c r="AD95" s="116">
        <f>'[1]Populations-merged FY21'!M88</f>
        <v>0.14009497964721845</v>
      </c>
      <c r="AE95" s="117">
        <f t="shared" si="58"/>
        <v>0.85</v>
      </c>
      <c r="AF95" s="117">
        <f t="shared" si="59"/>
        <v>0</v>
      </c>
      <c r="AG95" s="117">
        <f t="shared" si="60"/>
        <v>0</v>
      </c>
      <c r="AH95" s="117">
        <f t="shared" si="61"/>
        <v>0.85</v>
      </c>
      <c r="AI95" s="95">
        <f t="shared" si="62"/>
        <v>772388.14123515144</v>
      </c>
      <c r="AJ95" s="95">
        <f t="shared" si="63"/>
        <v>0</v>
      </c>
      <c r="AK95" s="95">
        <f t="shared" si="64"/>
        <v>909261.6607905007</v>
      </c>
      <c r="AL95" s="95">
        <f t="shared" si="65"/>
        <v>906096.69134783163</v>
      </c>
      <c r="AM95" s="95">
        <f t="shared" si="66"/>
        <v>906096.69134783163</v>
      </c>
      <c r="AN95" s="95">
        <f t="shared" si="67"/>
        <v>0</v>
      </c>
      <c r="AO95" s="95">
        <f t="shared" si="68"/>
        <v>906096.69134783163</v>
      </c>
      <c r="AP95" s="95">
        <f t="shared" si="69"/>
        <v>906066.10772930121</v>
      </c>
      <c r="AQ95" s="95">
        <f t="shared" si="70"/>
        <v>906066.10772930121</v>
      </c>
      <c r="AR95" s="95">
        <f t="shared" si="71"/>
        <v>0</v>
      </c>
      <c r="AS95" s="95">
        <f t="shared" si="72"/>
        <v>906066.10772930121</v>
      </c>
      <c r="AT95" s="95">
        <f t="shared" si="73"/>
        <v>906066.10772930109</v>
      </c>
      <c r="AU95" s="95">
        <v>906066.10772930132</v>
      </c>
      <c r="AV95" s="95">
        <f t="shared" si="74"/>
        <v>0</v>
      </c>
      <c r="AW95" s="95">
        <f>'[1]Populations-merged FY21'!K88</f>
        <v>826</v>
      </c>
      <c r="AX95" s="103">
        <f t="shared" si="75"/>
        <v>1097</v>
      </c>
      <c r="AY95" s="104">
        <v>0</v>
      </c>
      <c r="AZ95" s="118">
        <f t="shared" si="76"/>
        <v>0</v>
      </c>
      <c r="BA95" s="119">
        <f t="shared" si="77"/>
        <v>906066.10772930132</v>
      </c>
      <c r="BB95" s="128">
        <f t="shared" si="41"/>
        <v>903872.10772930132</v>
      </c>
      <c r="BC95" s="121">
        <f>'[1]Spec Schs Calculations-21'!C86</f>
        <v>2</v>
      </c>
      <c r="BD95" s="129">
        <f t="shared" si="42"/>
        <v>2194</v>
      </c>
      <c r="BE95" s="123">
        <f>'[1]Spec Schs Calculations-21'!D86</f>
        <v>0</v>
      </c>
      <c r="BF95" s="130">
        <f t="shared" si="43"/>
        <v>0</v>
      </c>
      <c r="BG95" s="123">
        <f>'[1]Spec Schs Calculations-21'!E86</f>
        <v>0</v>
      </c>
      <c r="BH95" s="130">
        <f t="shared" si="44"/>
        <v>0</v>
      </c>
      <c r="BI95" s="131">
        <f>'[1]Spec Schs Calculations-21'!F86</f>
        <v>0</v>
      </c>
      <c r="BJ95" s="130">
        <f t="shared" si="45"/>
        <v>0</v>
      </c>
      <c r="BK95" s="127">
        <f t="shared" si="78"/>
        <v>2194</v>
      </c>
      <c r="BL95" s="11"/>
    </row>
    <row r="96" spans="1:68" ht="14.5" x14ac:dyDescent="0.35">
      <c r="A96" s="101">
        <v>4702550</v>
      </c>
      <c r="B96" s="95" t="s">
        <v>440</v>
      </c>
      <c r="C96" s="95">
        <f>'[1]2020-2021 Final-merged'!F89</f>
        <v>575919.11813241034</v>
      </c>
      <c r="D96" s="95">
        <f>'[1]2020-2021 Final-merged'!G89</f>
        <v>140970.21971080321</v>
      </c>
      <c r="E96" s="95">
        <f>'[1]2020-2021 Final-merged'!H89</f>
        <v>273656.27739003068</v>
      </c>
      <c r="F96" s="95">
        <f>'[1]2020-2021 Final-merged'!I89</f>
        <v>242972.46810044168</v>
      </c>
      <c r="G96" s="95">
        <f>'[1]2020-2021 Final-merged'!J89</f>
        <v>1233518.083333686</v>
      </c>
      <c r="H96" s="95">
        <f>'[1]2020-2021 Final-merged'!K89</f>
        <v>567491.38372688857</v>
      </c>
      <c r="I96" s="95">
        <f>'[1]2020-2021 Final-merged'!L89</f>
        <v>140282.28611076376</v>
      </c>
      <c r="J96" s="95">
        <f>'[1]2020-2021 Final-merged'!M89</f>
        <v>279293.58067212714</v>
      </c>
      <c r="K96" s="95">
        <f>'[1]2020-2021 Final-merged'!N89</f>
        <v>231627.09663024251</v>
      </c>
      <c r="L96" s="95">
        <f>'[1]2020-2021 Final-merged'!O89</f>
        <v>1218694.3471400219</v>
      </c>
      <c r="M96" s="95">
        <f t="shared" si="46"/>
        <v>1218694.3471400219</v>
      </c>
      <c r="N96" s="95">
        <f>'[1]Hold Harmless Base-21'!Y88</f>
        <v>1170862.6478761465</v>
      </c>
      <c r="O96" s="110">
        <f t="shared" si="47"/>
        <v>47831.699263875373</v>
      </c>
      <c r="P96" s="111">
        <f t="shared" si="48"/>
        <v>47831.699263875373</v>
      </c>
      <c r="Q96" s="112">
        <f t="shared" si="49"/>
        <v>22677.045392724984</v>
      </c>
      <c r="R96" s="113">
        <f t="shared" si="50"/>
        <v>1196017.3017472969</v>
      </c>
      <c r="S96" s="114">
        <f t="shared" si="51"/>
        <v>1.0214838639841992</v>
      </c>
      <c r="T96" s="115">
        <f t="shared" si="52"/>
        <v>0.98139234382604434</v>
      </c>
      <c r="U96" s="101" t="b">
        <f t="shared" si="53"/>
        <v>0</v>
      </c>
      <c r="V96" s="95">
        <f t="shared" si="54"/>
        <v>1185473.7161736905</v>
      </c>
      <c r="W96" s="95">
        <f t="shared" si="55"/>
        <v>1185473.7161736921</v>
      </c>
      <c r="X96" s="95">
        <f t="shared" si="56"/>
        <v>1185473.7161736921</v>
      </c>
      <c r="Y96" s="95">
        <f>'[1]Hold Harmless Base-21'!L88</f>
        <v>546665.82738422207</v>
      </c>
      <c r="Z96" s="95">
        <f>'[1]Hold Harmless Base-21'!M88</f>
        <v>133809.76489310435</v>
      </c>
      <c r="AA96" s="95">
        <f>'[1]Hold Harmless Base-21'!N88</f>
        <v>259756.15427288684</v>
      </c>
      <c r="AB96" s="95">
        <f>'[1]Hold Harmless Base-21'!O88</f>
        <v>230630.90132593332</v>
      </c>
      <c r="AC96" s="95">
        <f t="shared" si="57"/>
        <v>1170862.6478761465</v>
      </c>
      <c r="AD96" s="116">
        <f>'[1]Populations-merged FY21'!M89</f>
        <v>0.23594189315838801</v>
      </c>
      <c r="AE96" s="117">
        <f t="shared" si="58"/>
        <v>0</v>
      </c>
      <c r="AF96" s="117">
        <f t="shared" si="59"/>
        <v>0.9</v>
      </c>
      <c r="AG96" s="117">
        <f t="shared" si="60"/>
        <v>0</v>
      </c>
      <c r="AH96" s="117">
        <f t="shared" si="61"/>
        <v>0.9</v>
      </c>
      <c r="AI96" s="95">
        <f t="shared" si="62"/>
        <v>1053776.3830885319</v>
      </c>
      <c r="AJ96" s="95">
        <f t="shared" si="63"/>
        <v>0</v>
      </c>
      <c r="AK96" s="95">
        <f t="shared" si="64"/>
        <v>1185473.7161736921</v>
      </c>
      <c r="AL96" s="95">
        <f t="shared" si="65"/>
        <v>1181347.3043292565</v>
      </c>
      <c r="AM96" s="95">
        <f t="shared" si="66"/>
        <v>1181347.3043292565</v>
      </c>
      <c r="AN96" s="95">
        <f t="shared" si="67"/>
        <v>0</v>
      </c>
      <c r="AO96" s="95">
        <f t="shared" si="68"/>
        <v>1181347.3043292565</v>
      </c>
      <c r="AP96" s="95">
        <f t="shared" si="69"/>
        <v>1181307.430135197</v>
      </c>
      <c r="AQ96" s="95">
        <f t="shared" si="70"/>
        <v>1181307.430135197</v>
      </c>
      <c r="AR96" s="95">
        <f t="shared" si="71"/>
        <v>0</v>
      </c>
      <c r="AS96" s="95">
        <f t="shared" si="72"/>
        <v>1181307.430135197</v>
      </c>
      <c r="AT96" s="95">
        <f t="shared" si="73"/>
        <v>1181307.4301351968</v>
      </c>
      <c r="AU96" s="95">
        <v>1181307.4301351975</v>
      </c>
      <c r="AV96" s="95">
        <f t="shared" si="74"/>
        <v>0</v>
      </c>
      <c r="AW96" s="95">
        <f>'[1]Populations-merged FY21'!K89</f>
        <v>1007</v>
      </c>
      <c r="AX96" s="103">
        <f t="shared" si="75"/>
        <v>1173</v>
      </c>
      <c r="AY96" s="104">
        <v>0</v>
      </c>
      <c r="AZ96" s="118">
        <f t="shared" si="76"/>
        <v>0</v>
      </c>
      <c r="BA96" s="119">
        <f t="shared" si="77"/>
        <v>1181307.4301351975</v>
      </c>
      <c r="BB96" s="128">
        <f t="shared" si="41"/>
        <v>1180134.4301351975</v>
      </c>
      <c r="BC96" s="121">
        <f>'[1]Spec Schs Calculations-21'!C87</f>
        <v>1</v>
      </c>
      <c r="BD96" s="129">
        <f t="shared" si="42"/>
        <v>1173</v>
      </c>
      <c r="BE96" s="123">
        <f>'[1]Spec Schs Calculations-21'!D87</f>
        <v>0</v>
      </c>
      <c r="BF96" s="130">
        <f t="shared" si="43"/>
        <v>0</v>
      </c>
      <c r="BG96" s="123">
        <f>'[1]Spec Schs Calculations-21'!E87</f>
        <v>0</v>
      </c>
      <c r="BH96" s="130">
        <f t="shared" si="44"/>
        <v>0</v>
      </c>
      <c r="BI96" s="131">
        <f>'[1]Spec Schs Calculations-21'!F87</f>
        <v>0</v>
      </c>
      <c r="BJ96" s="130">
        <f t="shared" si="45"/>
        <v>0</v>
      </c>
      <c r="BK96" s="127">
        <f t="shared" si="78"/>
        <v>1173</v>
      </c>
      <c r="BL96" s="11"/>
    </row>
    <row r="97" spans="1:67" ht="14.5" x14ac:dyDescent="0.35">
      <c r="A97" s="101">
        <v>4702580</v>
      </c>
      <c r="B97" s="95" t="s">
        <v>441</v>
      </c>
      <c r="C97" s="95">
        <f>'[1]2020-2021 Final-merged'!F90</f>
        <v>2028140.8637587191</v>
      </c>
      <c r="D97" s="95">
        <f>'[1]2020-2021 Final-merged'!G90</f>
        <v>496436.83317140973</v>
      </c>
      <c r="E97" s="95">
        <f>'[1]2020-2021 Final-merged'!H90</f>
        <v>1146350.030504456</v>
      </c>
      <c r="F97" s="95">
        <f>'[1]2020-2021 Final-merged'!I90</f>
        <v>1158318.6712117544</v>
      </c>
      <c r="G97" s="95">
        <f>'[1]2020-2021 Final-merged'!J90</f>
        <v>4829246.3986463398</v>
      </c>
      <c r="H97" s="95">
        <f>'[1]2020-2021 Final-merged'!K90</f>
        <v>2282363.5591796418</v>
      </c>
      <c r="I97" s="95">
        <f>'[1]2020-2021 Final-merged'!L90</f>
        <v>564193.90143852355</v>
      </c>
      <c r="J97" s="95">
        <f>'[1]2020-2021 Final-merged'!M90</f>
        <v>1411014.6581617598</v>
      </c>
      <c r="K97" s="95">
        <f>'[1]2020-2021 Final-merged'!N90</f>
        <v>1286462.8093747594</v>
      </c>
      <c r="L97" s="95">
        <f>'[1]2020-2021 Final-merged'!O90</f>
        <v>5544034.9281546846</v>
      </c>
      <c r="M97" s="95">
        <f t="shared" si="46"/>
        <v>5544034.9281546846</v>
      </c>
      <c r="N97" s="95">
        <f>'[1]Hold Harmless Base-21'!Y89</f>
        <v>4749393.4632518217</v>
      </c>
      <c r="O97" s="110">
        <f t="shared" si="47"/>
        <v>794641.46490286291</v>
      </c>
      <c r="P97" s="111">
        <f t="shared" si="48"/>
        <v>794641.46490286291</v>
      </c>
      <c r="Q97" s="112">
        <f t="shared" si="49"/>
        <v>376740.12940939562</v>
      </c>
      <c r="R97" s="113">
        <f t="shared" si="50"/>
        <v>5167294.7987452894</v>
      </c>
      <c r="S97" s="114">
        <f t="shared" si="51"/>
        <v>1.0879904641986302</v>
      </c>
      <c r="T97" s="115">
        <f t="shared" si="52"/>
        <v>0.93204585932599959</v>
      </c>
      <c r="U97" s="101" t="b">
        <f t="shared" si="53"/>
        <v>0</v>
      </c>
      <c r="V97" s="95">
        <f t="shared" si="54"/>
        <v>5121742.1007909803</v>
      </c>
      <c r="W97" s="95">
        <f t="shared" si="55"/>
        <v>5121742.1007909877</v>
      </c>
      <c r="X97" s="95">
        <f t="shared" si="56"/>
        <v>5121742.1007909877</v>
      </c>
      <c r="Y97" s="95">
        <f>'[1]Hold Harmless Base-21'!L89</f>
        <v>1994604.9892152078</v>
      </c>
      <c r="Z97" s="95">
        <f>'[1]Hold Harmless Base-21'!M89</f>
        <v>488228.11174899328</v>
      </c>
      <c r="AA97" s="95">
        <f>'[1]Hold Harmless Base-21'!N89</f>
        <v>1127394.8131953878</v>
      </c>
      <c r="AB97" s="95">
        <f>'[1]Hold Harmless Base-21'!O89</f>
        <v>1139165.5490922322</v>
      </c>
      <c r="AC97" s="95">
        <f t="shared" si="57"/>
        <v>4749393.4632518217</v>
      </c>
      <c r="AD97" s="116">
        <f>'[1]Populations-merged FY21'!M90</f>
        <v>0.25678417448643165</v>
      </c>
      <c r="AE97" s="117">
        <f t="shared" si="58"/>
        <v>0</v>
      </c>
      <c r="AF97" s="117">
        <f t="shared" si="59"/>
        <v>0.9</v>
      </c>
      <c r="AG97" s="117">
        <f t="shared" si="60"/>
        <v>0</v>
      </c>
      <c r="AH97" s="117">
        <f t="shared" si="61"/>
        <v>0.9</v>
      </c>
      <c r="AI97" s="95">
        <f t="shared" si="62"/>
        <v>4274454.1169266393</v>
      </c>
      <c r="AJ97" s="95">
        <f t="shared" si="63"/>
        <v>0</v>
      </c>
      <c r="AK97" s="95">
        <f t="shared" si="64"/>
        <v>5121742.1007909877</v>
      </c>
      <c r="AL97" s="95">
        <f t="shared" si="65"/>
        <v>5103914.2763689812</v>
      </c>
      <c r="AM97" s="95">
        <f t="shared" si="66"/>
        <v>5103914.2763689812</v>
      </c>
      <c r="AN97" s="95">
        <f t="shared" si="67"/>
        <v>0</v>
      </c>
      <c r="AO97" s="95">
        <f t="shared" si="68"/>
        <v>5103914.2763689812</v>
      </c>
      <c r="AP97" s="95">
        <f t="shared" si="69"/>
        <v>5103742.0031792317</v>
      </c>
      <c r="AQ97" s="95">
        <f t="shared" si="70"/>
        <v>5103742.0031792317</v>
      </c>
      <c r="AR97" s="95">
        <f t="shared" si="71"/>
        <v>0</v>
      </c>
      <c r="AS97" s="95">
        <f t="shared" si="72"/>
        <v>5103742.0031792317</v>
      </c>
      <c r="AT97" s="95">
        <f t="shared" si="73"/>
        <v>5103742.0031792307</v>
      </c>
      <c r="AU97" s="95">
        <v>5103742.0031792317</v>
      </c>
      <c r="AV97" s="95">
        <f t="shared" si="74"/>
        <v>0</v>
      </c>
      <c r="AW97" s="95">
        <f>'[1]Populations-merged FY21'!K90</f>
        <v>4050</v>
      </c>
      <c r="AX97" s="103">
        <f t="shared" si="75"/>
        <v>1260</v>
      </c>
      <c r="AY97" s="104">
        <v>51</v>
      </c>
      <c r="AZ97" s="118">
        <f t="shared" si="76"/>
        <v>64260</v>
      </c>
      <c r="BA97" s="119">
        <f t="shared" si="77"/>
        <v>5039482.0031792317</v>
      </c>
      <c r="BB97" s="128">
        <f t="shared" si="41"/>
        <v>5020582.0031792317</v>
      </c>
      <c r="BC97" s="121">
        <f>'[1]Spec Schs Calculations-21'!C88</f>
        <v>3</v>
      </c>
      <c r="BD97" s="129">
        <f t="shared" si="42"/>
        <v>3780</v>
      </c>
      <c r="BE97" s="123">
        <f>'[1]Spec Schs Calculations-21'!D88</f>
        <v>12</v>
      </c>
      <c r="BF97" s="130">
        <f t="shared" si="43"/>
        <v>15120</v>
      </c>
      <c r="BG97" s="123">
        <f>'[1]Spec Schs Calculations-21'!E88</f>
        <v>0</v>
      </c>
      <c r="BH97" s="130">
        <f t="shared" si="44"/>
        <v>0</v>
      </c>
      <c r="BI97" s="131">
        <f>'[1]Spec Schs Calculations-21'!F88</f>
        <v>0</v>
      </c>
      <c r="BJ97" s="130">
        <f t="shared" si="45"/>
        <v>0</v>
      </c>
      <c r="BK97" s="127">
        <f t="shared" si="78"/>
        <v>18900</v>
      </c>
      <c r="BL97" s="11"/>
    </row>
    <row r="98" spans="1:67" ht="14.5" x14ac:dyDescent="0.35">
      <c r="A98" s="101">
        <v>4702610</v>
      </c>
      <c r="B98" s="95" t="s">
        <v>442</v>
      </c>
      <c r="C98" s="95">
        <f>'[1]2020-2021 Final-merged'!F91</f>
        <v>167861.37287847826</v>
      </c>
      <c r="D98" s="95">
        <f>'[1]2020-2021 Final-merged'!G91</f>
        <v>41088.15608061762</v>
      </c>
      <c r="E98" s="95">
        <f>'[1]2020-2021 Final-merged'!H91</f>
        <v>79088.2516041169</v>
      </c>
      <c r="F98" s="95">
        <f>'[1]2020-2021 Final-merged'!I91</f>
        <v>80041.759793351375</v>
      </c>
      <c r="G98" s="95">
        <f>'[1]2020-2021 Final-merged'!J91</f>
        <v>368079.54035656422</v>
      </c>
      <c r="H98" s="95">
        <f>'[1]2020-2021 Final-merged'!K91</f>
        <v>198368.38835339126</v>
      </c>
      <c r="I98" s="95">
        <f>'[1]2020-2021 Final-merged'!L91</f>
        <v>49036.111927496364</v>
      </c>
      <c r="J98" s="95">
        <f>'[1]2020-2021 Final-merged'!M91</f>
        <v>111050.25677679219</v>
      </c>
      <c r="K98" s="95">
        <f>'[1]2020-2021 Final-merged'!N91</f>
        <v>97575.224693790515</v>
      </c>
      <c r="L98" s="95">
        <f>'[1]2020-2021 Final-merged'!O91</f>
        <v>456029.98175147036</v>
      </c>
      <c r="M98" s="95">
        <f t="shared" si="46"/>
        <v>456029.98175147036</v>
      </c>
      <c r="N98" s="95">
        <f>'[1]Hold Harmless Base-21'!Y90</f>
        <v>354951.98139505327</v>
      </c>
      <c r="O98" s="110">
        <f t="shared" si="47"/>
        <v>101078.00035641709</v>
      </c>
      <c r="P98" s="111">
        <f t="shared" si="48"/>
        <v>101078.00035641709</v>
      </c>
      <c r="Q98" s="112">
        <f t="shared" si="49"/>
        <v>47921.157675020688</v>
      </c>
      <c r="R98" s="113">
        <f t="shared" si="50"/>
        <v>408108.82407644967</v>
      </c>
      <c r="S98" s="114">
        <f t="shared" si="51"/>
        <v>1.1497578418141976</v>
      </c>
      <c r="T98" s="115">
        <f t="shared" si="52"/>
        <v>0.8949166511136607</v>
      </c>
      <c r="U98" s="101" t="b">
        <f t="shared" si="53"/>
        <v>0</v>
      </c>
      <c r="V98" s="95">
        <f t="shared" si="54"/>
        <v>404511.10830452258</v>
      </c>
      <c r="W98" s="95">
        <f t="shared" si="55"/>
        <v>404511.10830452316</v>
      </c>
      <c r="X98" s="95">
        <f t="shared" si="56"/>
        <v>404511.10830452316</v>
      </c>
      <c r="Y98" s="95">
        <f>'[1]Hold Harmless Base-21'!L90</f>
        <v>161874.59603212675</v>
      </c>
      <c r="Z98" s="95">
        <f>'[1]Hold Harmless Base-21'!M90</f>
        <v>39622.746753477193</v>
      </c>
      <c r="AA98" s="95">
        <f>'[1]Hold Harmless Base-21'!N90</f>
        <v>76267.568647682812</v>
      </c>
      <c r="AB98" s="95">
        <f>'[1]Hold Harmless Base-21'!O90</f>
        <v>77187.069961766523</v>
      </c>
      <c r="AC98" s="95">
        <f t="shared" si="57"/>
        <v>354951.98139505327</v>
      </c>
      <c r="AD98" s="116">
        <f>'[1]Populations-merged FY21'!M91</f>
        <v>0.27738376674546888</v>
      </c>
      <c r="AE98" s="117">
        <f t="shared" si="58"/>
        <v>0</v>
      </c>
      <c r="AF98" s="117">
        <f t="shared" si="59"/>
        <v>0.9</v>
      </c>
      <c r="AG98" s="117">
        <f t="shared" si="60"/>
        <v>0</v>
      </c>
      <c r="AH98" s="117">
        <f t="shared" si="61"/>
        <v>0.9</v>
      </c>
      <c r="AI98" s="95">
        <f t="shared" si="62"/>
        <v>319456.78325554793</v>
      </c>
      <c r="AJ98" s="95">
        <f t="shared" si="63"/>
        <v>0</v>
      </c>
      <c r="AK98" s="95">
        <f t="shared" si="64"/>
        <v>404511.10830452316</v>
      </c>
      <c r="AL98" s="95">
        <f t="shared" si="65"/>
        <v>403103.08094319032</v>
      </c>
      <c r="AM98" s="95">
        <f t="shared" si="66"/>
        <v>403103.08094319032</v>
      </c>
      <c r="AN98" s="95">
        <f t="shared" si="67"/>
        <v>0</v>
      </c>
      <c r="AO98" s="95">
        <f t="shared" si="68"/>
        <v>403103.08094319032</v>
      </c>
      <c r="AP98" s="95">
        <f t="shared" si="69"/>
        <v>403089.4749439921</v>
      </c>
      <c r="AQ98" s="95">
        <f t="shared" si="70"/>
        <v>403089.4749439921</v>
      </c>
      <c r="AR98" s="95">
        <f t="shared" si="71"/>
        <v>0</v>
      </c>
      <c r="AS98" s="95">
        <f t="shared" si="72"/>
        <v>403089.4749439921</v>
      </c>
      <c r="AT98" s="95">
        <f t="shared" si="73"/>
        <v>403089.47494399204</v>
      </c>
      <c r="AU98" s="95">
        <v>403089.47494399204</v>
      </c>
      <c r="AV98" s="95">
        <f t="shared" si="74"/>
        <v>0</v>
      </c>
      <c r="AW98" s="95">
        <f>'[1]Populations-merged FY21'!K91</f>
        <v>352</v>
      </c>
      <c r="AX98" s="103">
        <f t="shared" si="75"/>
        <v>1145</v>
      </c>
      <c r="AY98" s="104">
        <v>0</v>
      </c>
      <c r="AZ98" s="118">
        <f t="shared" si="76"/>
        <v>0</v>
      </c>
      <c r="BA98" s="119">
        <f t="shared" si="77"/>
        <v>403089.47494399204</v>
      </c>
      <c r="BB98" s="128">
        <f t="shared" si="41"/>
        <v>403089.47494399204</v>
      </c>
      <c r="BC98" s="121">
        <f>'[1]Spec Schs Calculations-21'!C89</f>
        <v>0</v>
      </c>
      <c r="BD98" s="129">
        <f t="shared" si="42"/>
        <v>0</v>
      </c>
      <c r="BE98" s="123">
        <f>'[1]Spec Schs Calculations-21'!D89</f>
        <v>0</v>
      </c>
      <c r="BF98" s="130">
        <f t="shared" si="43"/>
        <v>0</v>
      </c>
      <c r="BG98" s="123">
        <f>'[1]Spec Schs Calculations-21'!E89</f>
        <v>0</v>
      </c>
      <c r="BH98" s="130">
        <f t="shared" si="44"/>
        <v>0</v>
      </c>
      <c r="BI98" s="131">
        <f>'[1]Spec Schs Calculations-21'!F89</f>
        <v>0</v>
      </c>
      <c r="BJ98" s="130">
        <f t="shared" si="45"/>
        <v>0</v>
      </c>
      <c r="BK98" s="127">
        <f t="shared" si="78"/>
        <v>0</v>
      </c>
      <c r="BL98" s="11"/>
    </row>
    <row r="99" spans="1:67" ht="14.5" x14ac:dyDescent="0.35">
      <c r="A99" s="101">
        <v>4702640</v>
      </c>
      <c r="B99" s="95" t="s">
        <v>443</v>
      </c>
      <c r="C99" s="95">
        <f>'[1]2020-2021 Final-merged'!F92</f>
        <v>518492.85898977332</v>
      </c>
      <c r="D99" s="95">
        <f>'[1]2020-2021 Final-merged'!G92</f>
        <v>126913.74526217089</v>
      </c>
      <c r="E99" s="95">
        <f>'[1]2020-2021 Final-merged'!H92</f>
        <v>235571.19714997994</v>
      </c>
      <c r="F99" s="95">
        <f>'[1]2020-2021 Final-merged'!I92</f>
        <v>238030.71382869946</v>
      </c>
      <c r="G99" s="95">
        <f>'[1]2020-2021 Final-merged'!J92</f>
        <v>1119008.5152306235</v>
      </c>
      <c r="H99" s="95">
        <f>'[1]2020-2021 Final-merged'!K92</f>
        <v>517335.74008071877</v>
      </c>
      <c r="I99" s="95">
        <f>'[1]2020-2021 Final-merged'!L92</f>
        <v>127883.95099273202</v>
      </c>
      <c r="J99" s="95">
        <f>'[1]2020-2021 Final-merged'!M92</f>
        <v>236814.4768404323</v>
      </c>
      <c r="K99" s="95">
        <f>'[1]2020-2021 Final-merged'!N92</f>
        <v>214227.64244582952</v>
      </c>
      <c r="L99" s="95">
        <f>'[1]2020-2021 Final-merged'!O92</f>
        <v>1096261.8103597125</v>
      </c>
      <c r="M99" s="95">
        <f t="shared" si="46"/>
        <v>1096261.8103597125</v>
      </c>
      <c r="N99" s="95">
        <f>'[1]Hold Harmless Base-21'!Y91</f>
        <v>1086686.9621874299</v>
      </c>
      <c r="O99" s="110">
        <f t="shared" si="47"/>
        <v>9574.8481722825672</v>
      </c>
      <c r="P99" s="111">
        <f t="shared" si="48"/>
        <v>9574.8481722825672</v>
      </c>
      <c r="Q99" s="112">
        <f t="shared" si="49"/>
        <v>4539.4428793644656</v>
      </c>
      <c r="R99" s="113">
        <f t="shared" si="50"/>
        <v>1091722.3674803481</v>
      </c>
      <c r="S99" s="114">
        <f t="shared" si="51"/>
        <v>1.0046337220083899</v>
      </c>
      <c r="T99" s="115">
        <f t="shared" si="52"/>
        <v>0.99585916171076427</v>
      </c>
      <c r="U99" s="101" t="b">
        <f t="shared" si="53"/>
        <v>0</v>
      </c>
      <c r="V99" s="95">
        <f t="shared" si="54"/>
        <v>1082098.2021883135</v>
      </c>
      <c r="W99" s="95">
        <f t="shared" si="55"/>
        <v>1082098.2021883149</v>
      </c>
      <c r="X99" s="95">
        <f t="shared" si="56"/>
        <v>1082098.2021883149</v>
      </c>
      <c r="Y99" s="95">
        <f>'[1]Hold Harmless Base-21'!L91</f>
        <v>503516.6597774722</v>
      </c>
      <c r="Z99" s="95">
        <f>'[1]Hold Harmless Base-21'!M91</f>
        <v>123247.9560446901</v>
      </c>
      <c r="AA99" s="95">
        <f>'[1]Hold Harmless Base-21'!N91</f>
        <v>228766.93530523207</v>
      </c>
      <c r="AB99" s="95">
        <f>'[1]Hold Harmless Base-21'!O91</f>
        <v>231155.41106003558</v>
      </c>
      <c r="AC99" s="95">
        <f t="shared" si="57"/>
        <v>1086686.9621874299</v>
      </c>
      <c r="AD99" s="116">
        <f>'[1]Populations-merged FY21'!M92</f>
        <v>0.21676505312868949</v>
      </c>
      <c r="AE99" s="117">
        <f t="shared" si="58"/>
        <v>0</v>
      </c>
      <c r="AF99" s="117">
        <f t="shared" si="59"/>
        <v>0.9</v>
      </c>
      <c r="AG99" s="117">
        <f t="shared" si="60"/>
        <v>0</v>
      </c>
      <c r="AH99" s="117">
        <f t="shared" si="61"/>
        <v>0.9</v>
      </c>
      <c r="AI99" s="95">
        <f t="shared" si="62"/>
        <v>978018.2659686869</v>
      </c>
      <c r="AJ99" s="95">
        <f t="shared" si="63"/>
        <v>0</v>
      </c>
      <c r="AK99" s="95">
        <f t="shared" si="64"/>
        <v>1082098.2021883149</v>
      </c>
      <c r="AL99" s="95">
        <f t="shared" si="65"/>
        <v>1078331.6211351606</v>
      </c>
      <c r="AM99" s="95">
        <f t="shared" si="66"/>
        <v>1078331.6211351606</v>
      </c>
      <c r="AN99" s="95">
        <f t="shared" si="67"/>
        <v>0</v>
      </c>
      <c r="AO99" s="95">
        <f t="shared" si="68"/>
        <v>1078331.6211351606</v>
      </c>
      <c r="AP99" s="95">
        <f t="shared" si="69"/>
        <v>1078295.2240450212</v>
      </c>
      <c r="AQ99" s="95">
        <f t="shared" si="70"/>
        <v>1078295.2240450212</v>
      </c>
      <c r="AR99" s="95">
        <f t="shared" si="71"/>
        <v>0</v>
      </c>
      <c r="AS99" s="95">
        <f t="shared" si="72"/>
        <v>1078295.2240450212</v>
      </c>
      <c r="AT99" s="95">
        <f t="shared" si="73"/>
        <v>1078295.224045021</v>
      </c>
      <c r="AU99" s="95">
        <v>1078295.2240450212</v>
      </c>
      <c r="AV99" s="95">
        <f t="shared" si="74"/>
        <v>0</v>
      </c>
      <c r="AW99" s="95">
        <f>'[1]Populations-merged FY21'!K92</f>
        <v>918</v>
      </c>
      <c r="AX99" s="103">
        <f t="shared" si="75"/>
        <v>1175</v>
      </c>
      <c r="AY99" s="104">
        <v>0</v>
      </c>
      <c r="AZ99" s="118">
        <f t="shared" si="76"/>
        <v>0</v>
      </c>
      <c r="BA99" s="119">
        <f t="shared" si="77"/>
        <v>1078295.2240450212</v>
      </c>
      <c r="BB99" s="128">
        <f t="shared" si="41"/>
        <v>1077120.2240450212</v>
      </c>
      <c r="BC99" s="121">
        <f>'[1]Spec Schs Calculations-21'!C90</f>
        <v>1</v>
      </c>
      <c r="BD99" s="129">
        <f t="shared" si="42"/>
        <v>1175</v>
      </c>
      <c r="BE99" s="123">
        <f>'[1]Spec Schs Calculations-21'!D90</f>
        <v>0</v>
      </c>
      <c r="BF99" s="130">
        <f t="shared" si="43"/>
        <v>0</v>
      </c>
      <c r="BG99" s="123">
        <f>'[1]Spec Schs Calculations-21'!E90</f>
        <v>0</v>
      </c>
      <c r="BH99" s="130">
        <f t="shared" si="44"/>
        <v>0</v>
      </c>
      <c r="BI99" s="131">
        <f>'[1]Spec Schs Calculations-21'!F90</f>
        <v>0</v>
      </c>
      <c r="BJ99" s="130">
        <f t="shared" si="45"/>
        <v>0</v>
      </c>
      <c r="BK99" s="127">
        <f t="shared" si="78"/>
        <v>1175</v>
      </c>
      <c r="BL99" s="11"/>
    </row>
    <row r="100" spans="1:67" ht="14.5" x14ac:dyDescent="0.35">
      <c r="A100" s="101">
        <v>4702670</v>
      </c>
      <c r="B100" s="95" t="s">
        <v>444</v>
      </c>
      <c r="C100" s="95">
        <f>'[1]2020-2021 Final-merged'!F93</f>
        <v>488123.20271241694</v>
      </c>
      <c r="D100" s="95">
        <f>'[1]2020-2021 Final-merged'!G93</f>
        <v>119480.03281337494</v>
      </c>
      <c r="E100" s="95">
        <f>'[1]2020-2021 Final-merged'!H93</f>
        <v>191090.33755497835</v>
      </c>
      <c r="F100" s="95">
        <f>'[1]2020-2021 Final-merged'!I93</f>
        <v>184671.43051773604</v>
      </c>
      <c r="G100" s="95">
        <f>'[1]2020-2021 Final-merged'!J93</f>
        <v>983365.00359850621</v>
      </c>
      <c r="H100" s="95">
        <f>'[1]2020-2021 Final-merged'!K93</f>
        <v>598486.44440710591</v>
      </c>
      <c r="I100" s="95">
        <f>'[1]2020-2021 Final-merged'!L93</f>
        <v>147944.17859943502</v>
      </c>
      <c r="J100" s="95">
        <f>'[1]2020-2021 Final-merged'!M93</f>
        <v>265756.89379584731</v>
      </c>
      <c r="K100" s="95">
        <f>'[1]2020-2021 Final-merged'!N93</f>
        <v>226980.03743653384</v>
      </c>
      <c r="L100" s="95">
        <f>'[1]2020-2021 Final-merged'!O93</f>
        <v>1239167.554238922</v>
      </c>
      <c r="M100" s="95">
        <f t="shared" si="46"/>
        <v>1239167.554238922</v>
      </c>
      <c r="N100" s="95">
        <f>'[1]Hold Harmless Base-21'!Y92</f>
        <v>952590.16722550476</v>
      </c>
      <c r="O100" s="110">
        <f t="shared" si="47"/>
        <v>286577.3870134172</v>
      </c>
      <c r="P100" s="111">
        <f t="shared" si="48"/>
        <v>286577.3870134172</v>
      </c>
      <c r="Q100" s="112">
        <f t="shared" si="49"/>
        <v>135866.55949603501</v>
      </c>
      <c r="R100" s="113">
        <f t="shared" si="50"/>
        <v>1103300.9947428869</v>
      </c>
      <c r="S100" s="114">
        <f t="shared" si="51"/>
        <v>1.158211613664184</v>
      </c>
      <c r="T100" s="115">
        <f t="shared" si="52"/>
        <v>0.89035658734667056</v>
      </c>
      <c r="U100" s="101" t="b">
        <f t="shared" si="53"/>
        <v>0</v>
      </c>
      <c r="V100" s="95">
        <f t="shared" si="54"/>
        <v>1093574.7571420411</v>
      </c>
      <c r="W100" s="95">
        <f t="shared" si="55"/>
        <v>1093574.7571420427</v>
      </c>
      <c r="X100" s="95">
        <f t="shared" si="56"/>
        <v>1093574.7571420427</v>
      </c>
      <c r="Y100" s="95">
        <f>'[1]Hold Harmless Base-21'!L92</f>
        <v>472847.17434210767</v>
      </c>
      <c r="Z100" s="95">
        <f>'[1]Hold Harmless Base-21'!M92</f>
        <v>115740.85311283953</v>
      </c>
      <c r="AA100" s="95">
        <f>'[1]Hold Harmless Base-21'!N92</f>
        <v>185110.08215724089</v>
      </c>
      <c r="AB100" s="95">
        <f>'[1]Hold Harmless Base-21'!O92</f>
        <v>178892.05761331666</v>
      </c>
      <c r="AC100" s="95">
        <f t="shared" si="57"/>
        <v>952590.16722550476</v>
      </c>
      <c r="AD100" s="116">
        <f>'[1]Populations-merged FY21'!M93</f>
        <v>0.18244287923037278</v>
      </c>
      <c r="AE100" s="117">
        <f t="shared" si="58"/>
        <v>0</v>
      </c>
      <c r="AF100" s="117">
        <f t="shared" si="59"/>
        <v>0.9</v>
      </c>
      <c r="AG100" s="117">
        <f t="shared" si="60"/>
        <v>0</v>
      </c>
      <c r="AH100" s="117">
        <f t="shared" si="61"/>
        <v>0.9</v>
      </c>
      <c r="AI100" s="95">
        <f t="shared" si="62"/>
        <v>857331.15050295426</v>
      </c>
      <c r="AJ100" s="95">
        <f t="shared" si="63"/>
        <v>0</v>
      </c>
      <c r="AK100" s="95">
        <f t="shared" si="64"/>
        <v>1093574.7571420427</v>
      </c>
      <c r="AL100" s="95">
        <f t="shared" si="65"/>
        <v>1089768.2283518375</v>
      </c>
      <c r="AM100" s="95">
        <f t="shared" si="66"/>
        <v>1089768.2283518375</v>
      </c>
      <c r="AN100" s="95">
        <f t="shared" si="67"/>
        <v>0</v>
      </c>
      <c r="AO100" s="95">
        <f t="shared" si="68"/>
        <v>1089768.2283518375</v>
      </c>
      <c r="AP100" s="95">
        <f t="shared" si="69"/>
        <v>1089731.4452401665</v>
      </c>
      <c r="AQ100" s="95">
        <f t="shared" si="70"/>
        <v>1089731.4452401665</v>
      </c>
      <c r="AR100" s="95">
        <f t="shared" si="71"/>
        <v>0</v>
      </c>
      <c r="AS100" s="95">
        <f t="shared" si="72"/>
        <v>1089731.4452401665</v>
      </c>
      <c r="AT100" s="95">
        <f t="shared" si="73"/>
        <v>1089731.4452401663</v>
      </c>
      <c r="AU100" s="95">
        <v>1089731.4452401667</v>
      </c>
      <c r="AV100" s="95">
        <f t="shared" si="74"/>
        <v>0</v>
      </c>
      <c r="AW100" s="95">
        <f>'[1]Populations-merged FY21'!K93</f>
        <v>1062</v>
      </c>
      <c r="AX100" s="103">
        <f t="shared" si="75"/>
        <v>1026</v>
      </c>
      <c r="AY100" s="104">
        <v>0</v>
      </c>
      <c r="AZ100" s="118">
        <f t="shared" si="76"/>
        <v>0</v>
      </c>
      <c r="BA100" s="119">
        <f t="shared" si="77"/>
        <v>1089731.4452401667</v>
      </c>
      <c r="BB100" s="128">
        <f t="shared" si="41"/>
        <v>1087679.4452401667</v>
      </c>
      <c r="BC100" s="121">
        <f>'[1]Spec Schs Calculations-21'!C91</f>
        <v>2</v>
      </c>
      <c r="BD100" s="129">
        <f t="shared" si="42"/>
        <v>2052</v>
      </c>
      <c r="BE100" s="123">
        <f>'[1]Spec Schs Calculations-21'!D91</f>
        <v>0</v>
      </c>
      <c r="BF100" s="130">
        <f t="shared" si="43"/>
        <v>0</v>
      </c>
      <c r="BG100" s="123">
        <f>'[1]Spec Schs Calculations-21'!E91</f>
        <v>0</v>
      </c>
      <c r="BH100" s="130">
        <f t="shared" si="44"/>
        <v>0</v>
      </c>
      <c r="BI100" s="131">
        <f>'[1]Spec Schs Calculations-21'!F91</f>
        <v>0</v>
      </c>
      <c r="BJ100" s="130">
        <f t="shared" si="45"/>
        <v>0</v>
      </c>
      <c r="BK100" s="127">
        <f t="shared" si="78"/>
        <v>2052</v>
      </c>
      <c r="BL100" s="11"/>
    </row>
    <row r="101" spans="1:67" ht="14.5" x14ac:dyDescent="0.35">
      <c r="A101" s="101">
        <v>4702700</v>
      </c>
      <c r="B101" s="95" t="s">
        <v>445</v>
      </c>
      <c r="C101" s="95">
        <f>'[1]2020-2021 Final-merged'!F94</f>
        <v>348371.97158048971</v>
      </c>
      <c r="D101" s="95">
        <f>'[1]2020-2021 Final-merged'!G94</f>
        <v>68921.019903418302</v>
      </c>
      <c r="E101" s="95">
        <f>'[1]2020-2021 Final-merged'!H94</f>
        <v>123320.7180288159</v>
      </c>
      <c r="F101" s="95">
        <f>'[1]2020-2021 Final-merged'!I94</f>
        <v>104356.99106632578</v>
      </c>
      <c r="G101" s="95">
        <f>'[1]2020-2021 Final-merged'!J94</f>
        <v>644970.70057904976</v>
      </c>
      <c r="H101" s="95">
        <f>'[1]2020-2021 Final-merged'!K94</f>
        <v>296116.17584341625</v>
      </c>
      <c r="I101" s="95">
        <f>'[1]2020-2021 Final-merged'!L94</f>
        <v>58582.866917905558</v>
      </c>
      <c r="J101" s="95">
        <f>'[1]2020-2021 Final-merged'!M94</f>
        <v>106728.82067472511</v>
      </c>
      <c r="K101" s="95">
        <f>'[1]2020-2021 Final-merged'!N94</f>
        <v>91155.9108262152</v>
      </c>
      <c r="L101" s="95">
        <f>'[1]2020-2021 Final-merged'!O94</f>
        <v>552583.77426226216</v>
      </c>
      <c r="M101" s="95">
        <f t="shared" si="46"/>
        <v>552583.77426226216</v>
      </c>
      <c r="N101" s="95">
        <f>'[1]Hold Harmless Base-21'!Y93</f>
        <v>581988.56919126981</v>
      </c>
      <c r="O101" s="110">
        <f t="shared" si="47"/>
        <v>-29404.79492900765</v>
      </c>
      <c r="P101" s="111" t="str">
        <f t="shared" si="48"/>
        <v>0</v>
      </c>
      <c r="Q101" s="112">
        <f t="shared" si="49"/>
        <v>0</v>
      </c>
      <c r="R101" s="113">
        <f t="shared" si="50"/>
        <v>552583.77426226216</v>
      </c>
      <c r="S101" s="114">
        <f t="shared" si="51"/>
        <v>0.94947530503929223</v>
      </c>
      <c r="T101" s="115">
        <f t="shared" si="52"/>
        <v>1</v>
      </c>
      <c r="U101" s="101" t="b">
        <f t="shared" si="53"/>
        <v>0</v>
      </c>
      <c r="V101" s="95">
        <f t="shared" si="54"/>
        <v>547712.42808523879</v>
      </c>
      <c r="W101" s="95">
        <f t="shared" si="55"/>
        <v>547712.42808523949</v>
      </c>
      <c r="X101" s="95">
        <f t="shared" si="56"/>
        <v>547712.42808523949</v>
      </c>
      <c r="Y101" s="95">
        <f>'[1]Hold Harmless Base-21'!L93</f>
        <v>314353.04751742189</v>
      </c>
      <c r="Z101" s="95">
        <f>'[1]Hold Harmless Base-21'!M93</f>
        <v>62190.802969471137</v>
      </c>
      <c r="AA101" s="95">
        <f>'[1]Hold Harmless Base-21'!N93</f>
        <v>111278.30794917494</v>
      </c>
      <c r="AB101" s="95">
        <f>'[1]Hold Harmless Base-21'!O93</f>
        <v>94166.410755201781</v>
      </c>
      <c r="AC101" s="95">
        <f t="shared" si="57"/>
        <v>581988.56919126981</v>
      </c>
      <c r="AD101" s="116">
        <f>'[1]Populations-merged FY21'!M94</f>
        <v>9.907059521455408E-2</v>
      </c>
      <c r="AE101" s="117">
        <f t="shared" si="58"/>
        <v>0.85</v>
      </c>
      <c r="AF101" s="117">
        <f t="shared" si="59"/>
        <v>0</v>
      </c>
      <c r="AG101" s="117">
        <f t="shared" si="60"/>
        <v>0</v>
      </c>
      <c r="AH101" s="117">
        <f t="shared" si="61"/>
        <v>0.85</v>
      </c>
      <c r="AI101" s="95">
        <f t="shared" si="62"/>
        <v>494690.28381257935</v>
      </c>
      <c r="AJ101" s="95">
        <f t="shared" si="63"/>
        <v>0</v>
      </c>
      <c r="AK101" s="95">
        <f t="shared" si="64"/>
        <v>547712.42808523949</v>
      </c>
      <c r="AL101" s="95">
        <f t="shared" si="65"/>
        <v>545805.94376613514</v>
      </c>
      <c r="AM101" s="95">
        <f t="shared" si="66"/>
        <v>545805.94376613514</v>
      </c>
      <c r="AN101" s="95">
        <f t="shared" si="67"/>
        <v>0</v>
      </c>
      <c r="AO101" s="95">
        <f t="shared" si="68"/>
        <v>545805.94376613514</v>
      </c>
      <c r="AP101" s="95">
        <f t="shared" si="69"/>
        <v>545787.52109564631</v>
      </c>
      <c r="AQ101" s="95">
        <f t="shared" si="70"/>
        <v>545787.52109564631</v>
      </c>
      <c r="AR101" s="95">
        <f t="shared" si="71"/>
        <v>0</v>
      </c>
      <c r="AS101" s="95">
        <f t="shared" si="72"/>
        <v>545787.52109564631</v>
      </c>
      <c r="AT101" s="95">
        <f t="shared" si="73"/>
        <v>545787.5210956462</v>
      </c>
      <c r="AU101" s="95">
        <v>545787.52109564643</v>
      </c>
      <c r="AV101" s="95">
        <f t="shared" si="74"/>
        <v>0</v>
      </c>
      <c r="AW101" s="95">
        <f>'[1]Populations-merged FY21'!K94</f>
        <v>501</v>
      </c>
      <c r="AX101" s="103">
        <f t="shared" si="75"/>
        <v>1089</v>
      </c>
      <c r="AY101" s="104">
        <v>0</v>
      </c>
      <c r="AZ101" s="118">
        <f t="shared" si="76"/>
        <v>0</v>
      </c>
      <c r="BA101" s="119">
        <f t="shared" si="77"/>
        <v>545787.52109564643</v>
      </c>
      <c r="BB101" s="128">
        <f t="shared" si="41"/>
        <v>545787.52109564643</v>
      </c>
      <c r="BC101" s="121">
        <f>'[1]Spec Schs Calculations-21'!C92</f>
        <v>0</v>
      </c>
      <c r="BD101" s="129">
        <f t="shared" si="42"/>
        <v>0</v>
      </c>
      <c r="BE101" s="123">
        <f>'[1]Spec Schs Calculations-21'!D92</f>
        <v>0</v>
      </c>
      <c r="BF101" s="130">
        <f t="shared" si="43"/>
        <v>0</v>
      </c>
      <c r="BG101" s="123">
        <f>'[1]Spec Schs Calculations-21'!E92</f>
        <v>0</v>
      </c>
      <c r="BH101" s="130">
        <f t="shared" si="44"/>
        <v>0</v>
      </c>
      <c r="BI101" s="131">
        <f>'[1]Spec Schs Calculations-21'!F92</f>
        <v>0</v>
      </c>
      <c r="BJ101" s="130">
        <f t="shared" si="45"/>
        <v>0</v>
      </c>
      <c r="BK101" s="127">
        <f t="shared" si="78"/>
        <v>0</v>
      </c>
      <c r="BL101" s="11"/>
    </row>
    <row r="102" spans="1:67" ht="14.5" x14ac:dyDescent="0.35">
      <c r="A102" s="101">
        <v>4702760</v>
      </c>
      <c r="B102" s="95" t="s">
        <v>446</v>
      </c>
      <c r="C102" s="95">
        <f>'[1]2020-2021 Final-merged'!F95</f>
        <v>1186073.1215229314</v>
      </c>
      <c r="D102" s="95">
        <f>'[1]2020-2021 Final-merged'!G95</f>
        <v>278286.50266267941</v>
      </c>
      <c r="E102" s="95">
        <f>'[1]2020-2021 Final-merged'!H95</f>
        <v>570412.58891846193</v>
      </c>
      <c r="F102" s="95">
        <f>'[1]2020-2021 Final-merged'!I95</f>
        <v>576368.06774256995</v>
      </c>
      <c r="G102" s="95">
        <f>'[1]2020-2021 Final-merged'!J95</f>
        <v>2611140.2808466428</v>
      </c>
      <c r="H102" s="95">
        <f>'[1]2020-2021 Final-merged'!K95</f>
        <v>1165977.8281339947</v>
      </c>
      <c r="I102" s="95">
        <f>'[1]2020-2021 Final-merged'!L95</f>
        <v>236543.5272632775</v>
      </c>
      <c r="J102" s="95">
        <f>'[1]2020-2021 Final-merged'!M95</f>
        <v>587541.09265647072</v>
      </c>
      <c r="K102" s="95">
        <f>'[1]2020-2021 Final-merged'!N95</f>
        <v>501812.37935868558</v>
      </c>
      <c r="L102" s="95">
        <f>'[1]2020-2021 Final-merged'!O95</f>
        <v>2491874.8274124283</v>
      </c>
      <c r="M102" s="95">
        <f t="shared" si="46"/>
        <v>2491874.8274124283</v>
      </c>
      <c r="N102" s="95">
        <f>'[1]Hold Harmless Base-21'!Y94</f>
        <v>2584787.8136154823</v>
      </c>
      <c r="O102" s="110">
        <f t="shared" si="47"/>
        <v>-92912.986203053966</v>
      </c>
      <c r="P102" s="111" t="str">
        <f t="shared" si="48"/>
        <v>0</v>
      </c>
      <c r="Q102" s="112">
        <f t="shared" si="49"/>
        <v>0</v>
      </c>
      <c r="R102" s="113">
        <f t="shared" si="50"/>
        <v>2491874.8274124283</v>
      </c>
      <c r="S102" s="114">
        <f t="shared" si="51"/>
        <v>0.96405392128760792</v>
      </c>
      <c r="T102" s="115">
        <f t="shared" si="52"/>
        <v>1</v>
      </c>
      <c r="U102" s="101" t="b">
        <f t="shared" si="53"/>
        <v>0</v>
      </c>
      <c r="V102" s="95">
        <f t="shared" si="54"/>
        <v>2469907.5068367519</v>
      </c>
      <c r="W102" s="95">
        <f t="shared" si="55"/>
        <v>2469907.5068367557</v>
      </c>
      <c r="X102" s="95">
        <f t="shared" si="56"/>
        <v>2469907.5068367557</v>
      </c>
      <c r="Y102" s="95">
        <f>'[1]Hold Harmless Base-21'!L94</f>
        <v>1174102.8902419989</v>
      </c>
      <c r="Z102" s="95">
        <f>'[1]Hold Harmless Base-21'!M94</f>
        <v>275477.94580493961</v>
      </c>
      <c r="AA102" s="95">
        <f>'[1]Hold Harmless Base-21'!N94</f>
        <v>564655.80167574773</v>
      </c>
      <c r="AB102" s="95">
        <f>'[1]Hold Harmless Base-21'!O94</f>
        <v>570551.1758927959</v>
      </c>
      <c r="AC102" s="95">
        <f t="shared" si="57"/>
        <v>2584787.8136154823</v>
      </c>
      <c r="AD102" s="116">
        <f>'[1]Populations-merged FY21'!M95</f>
        <v>0.1313901060519464</v>
      </c>
      <c r="AE102" s="117">
        <f t="shared" si="58"/>
        <v>0.85</v>
      </c>
      <c r="AF102" s="117">
        <f t="shared" si="59"/>
        <v>0</v>
      </c>
      <c r="AG102" s="117">
        <f t="shared" si="60"/>
        <v>0</v>
      </c>
      <c r="AH102" s="117">
        <f t="shared" si="61"/>
        <v>0.85</v>
      </c>
      <c r="AI102" s="95">
        <f t="shared" si="62"/>
        <v>2197069.64157316</v>
      </c>
      <c r="AJ102" s="95">
        <f t="shared" si="63"/>
        <v>0</v>
      </c>
      <c r="AK102" s="95">
        <f t="shared" si="64"/>
        <v>2469907.5068367557</v>
      </c>
      <c r="AL102" s="95">
        <f t="shared" si="65"/>
        <v>2461310.2216740218</v>
      </c>
      <c r="AM102" s="95">
        <f t="shared" si="66"/>
        <v>2461310.2216740218</v>
      </c>
      <c r="AN102" s="95">
        <f t="shared" si="67"/>
        <v>0</v>
      </c>
      <c r="AO102" s="95">
        <f t="shared" si="68"/>
        <v>2461310.2216740218</v>
      </c>
      <c r="AP102" s="95">
        <f t="shared" si="69"/>
        <v>2461227.1446982161</v>
      </c>
      <c r="AQ102" s="95">
        <f t="shared" si="70"/>
        <v>2461227.1446982161</v>
      </c>
      <c r="AR102" s="95">
        <f t="shared" si="71"/>
        <v>0</v>
      </c>
      <c r="AS102" s="95">
        <f t="shared" si="72"/>
        <v>2461227.1446982161</v>
      </c>
      <c r="AT102" s="95">
        <f t="shared" si="73"/>
        <v>2461227.1446982156</v>
      </c>
      <c r="AU102" s="95">
        <v>2461227.1446982161</v>
      </c>
      <c r="AV102" s="95">
        <f t="shared" si="74"/>
        <v>0</v>
      </c>
      <c r="AW102" s="95">
        <f>'[1]Populations-merged FY21'!K95</f>
        <v>2069</v>
      </c>
      <c r="AX102" s="103">
        <f t="shared" si="75"/>
        <v>1190</v>
      </c>
      <c r="AY102" s="104">
        <v>30</v>
      </c>
      <c r="AZ102" s="118">
        <f t="shared" si="76"/>
        <v>35700</v>
      </c>
      <c r="BA102" s="119">
        <f t="shared" si="77"/>
        <v>2425527.1446982161</v>
      </c>
      <c r="BB102" s="128">
        <f t="shared" si="41"/>
        <v>2421957.1446982161</v>
      </c>
      <c r="BC102" s="121">
        <f>'[1]Spec Schs Calculations-21'!C93</f>
        <v>2</v>
      </c>
      <c r="BD102" s="129">
        <f t="shared" si="42"/>
        <v>2380</v>
      </c>
      <c r="BE102" s="123">
        <f>'[1]Spec Schs Calculations-21'!D93</f>
        <v>0</v>
      </c>
      <c r="BF102" s="130">
        <f t="shared" si="43"/>
        <v>0</v>
      </c>
      <c r="BG102" s="123">
        <f>'[1]Spec Schs Calculations-21'!E93</f>
        <v>1</v>
      </c>
      <c r="BH102" s="130">
        <f t="shared" si="44"/>
        <v>1190</v>
      </c>
      <c r="BI102" s="131">
        <f>'[1]Spec Schs Calculations-21'!F93</f>
        <v>0</v>
      </c>
      <c r="BJ102" s="130">
        <f t="shared" si="45"/>
        <v>0</v>
      </c>
      <c r="BK102" s="127">
        <f t="shared" si="78"/>
        <v>3570</v>
      </c>
      <c r="BL102" s="11"/>
    </row>
    <row r="103" spans="1:67" ht="14.5" x14ac:dyDescent="0.35">
      <c r="A103" s="101">
        <v>4702790</v>
      </c>
      <c r="B103" s="95" t="s">
        <v>447</v>
      </c>
      <c r="C103" s="95">
        <f>'[1]2020-2021 Final-merged'!F96</f>
        <v>149639.57911206447</v>
      </c>
      <c r="D103" s="95">
        <f>'[1]2020-2021 Final-merged'!G96</f>
        <v>36627.928611340052</v>
      </c>
      <c r="E103" s="95">
        <f>'[1]2020-2021 Final-merged'!H96</f>
        <v>75897.483849641212</v>
      </c>
      <c r="F103" s="95">
        <f>'[1]2020-2021 Final-merged'!I96</f>
        <v>75631.815352823949</v>
      </c>
      <c r="G103" s="95">
        <f>'[1]2020-2021 Final-merged'!J96</f>
        <v>337796.80692586966</v>
      </c>
      <c r="H103" s="95">
        <f>'[1]2020-2021 Final-merged'!K96</f>
        <v>154411.75684326462</v>
      </c>
      <c r="I103" s="95">
        <f>'[1]2020-2021 Final-merged'!L96</f>
        <v>38170.155307198867</v>
      </c>
      <c r="J103" s="95">
        <f>'[1]2020-2021 Final-merged'!M96</f>
        <v>80228.027872243634</v>
      </c>
      <c r="K103" s="95">
        <f>'[1]2020-2021 Final-merged'!N96</f>
        <v>68263.39565248444</v>
      </c>
      <c r="L103" s="95">
        <f>'[1]2020-2021 Final-merged'!O96</f>
        <v>341073.33567519154</v>
      </c>
      <c r="M103" s="95">
        <f t="shared" si="46"/>
        <v>341073.33567519154</v>
      </c>
      <c r="N103" s="95">
        <f>'[1]Hold Harmless Base-21'!Y95</f>
        <v>333028.61169693479</v>
      </c>
      <c r="O103" s="110">
        <f t="shared" si="47"/>
        <v>8044.7239782567485</v>
      </c>
      <c r="P103" s="111">
        <f t="shared" si="48"/>
        <v>8044.7239782567485</v>
      </c>
      <c r="Q103" s="112">
        <f t="shared" si="49"/>
        <v>3814.009822658571</v>
      </c>
      <c r="R103" s="113">
        <f t="shared" si="50"/>
        <v>337259.32585253299</v>
      </c>
      <c r="S103" s="114">
        <f t="shared" si="51"/>
        <v>1.0127037557945568</v>
      </c>
      <c r="T103" s="115">
        <f t="shared" si="52"/>
        <v>0.98881762534996087</v>
      </c>
      <c r="U103" s="101" t="b">
        <f t="shared" si="53"/>
        <v>0</v>
      </c>
      <c r="V103" s="95">
        <f t="shared" si="54"/>
        <v>334286.18946276</v>
      </c>
      <c r="W103" s="95">
        <f t="shared" si="55"/>
        <v>334286.18946276046</v>
      </c>
      <c r="X103" s="95">
        <f t="shared" si="56"/>
        <v>334286.18946276046</v>
      </c>
      <c r="Y103" s="95">
        <f>'[1]Hold Harmless Base-21'!L95</f>
        <v>147527.33082388408</v>
      </c>
      <c r="Z103" s="95">
        <f>'[1]Hold Harmless Base-21'!M95</f>
        <v>36110.904439206046</v>
      </c>
      <c r="AA103" s="95">
        <f>'[1]Hold Harmless Base-21'!N95</f>
        <v>74826.147433902268</v>
      </c>
      <c r="AB103" s="95">
        <f>'[1]Hold Harmless Base-21'!O95</f>
        <v>74564.22899994241</v>
      </c>
      <c r="AC103" s="95">
        <f t="shared" si="57"/>
        <v>333028.61169693479</v>
      </c>
      <c r="AD103" s="116">
        <f>'[1]Populations-merged FY21'!M96</f>
        <v>0.25114573785517874</v>
      </c>
      <c r="AE103" s="117">
        <f t="shared" si="58"/>
        <v>0</v>
      </c>
      <c r="AF103" s="117">
        <f t="shared" si="59"/>
        <v>0.9</v>
      </c>
      <c r="AG103" s="117">
        <f t="shared" si="60"/>
        <v>0</v>
      </c>
      <c r="AH103" s="117">
        <f t="shared" si="61"/>
        <v>0.9</v>
      </c>
      <c r="AI103" s="95">
        <f t="shared" si="62"/>
        <v>299725.75052724133</v>
      </c>
      <c r="AJ103" s="95">
        <f t="shared" si="63"/>
        <v>0</v>
      </c>
      <c r="AK103" s="95">
        <f t="shared" si="64"/>
        <v>334286.18946276046</v>
      </c>
      <c r="AL103" s="95">
        <f t="shared" si="65"/>
        <v>333122.60188354144</v>
      </c>
      <c r="AM103" s="95">
        <f t="shared" si="66"/>
        <v>333122.60188354144</v>
      </c>
      <c r="AN103" s="95">
        <f t="shared" si="67"/>
        <v>0</v>
      </c>
      <c r="AO103" s="95">
        <f t="shared" si="68"/>
        <v>333122.60188354144</v>
      </c>
      <c r="AP103" s="95">
        <f t="shared" si="69"/>
        <v>333111.35794602666</v>
      </c>
      <c r="AQ103" s="95">
        <f t="shared" si="70"/>
        <v>333111.35794602666</v>
      </c>
      <c r="AR103" s="95">
        <f t="shared" si="71"/>
        <v>0</v>
      </c>
      <c r="AS103" s="95">
        <f t="shared" si="72"/>
        <v>333111.35794602666</v>
      </c>
      <c r="AT103" s="95">
        <f t="shared" si="73"/>
        <v>333111.3579460266</v>
      </c>
      <c r="AU103" s="95">
        <v>333111.35794602666</v>
      </c>
      <c r="AV103" s="95">
        <f t="shared" si="74"/>
        <v>0</v>
      </c>
      <c r="AW103" s="95">
        <f>'[1]Populations-merged FY21'!K96</f>
        <v>274</v>
      </c>
      <c r="AX103" s="103">
        <f t="shared" si="75"/>
        <v>1216</v>
      </c>
      <c r="AY103" s="104">
        <v>0</v>
      </c>
      <c r="AZ103" s="118">
        <f t="shared" si="76"/>
        <v>0</v>
      </c>
      <c r="BA103" s="119">
        <f t="shared" si="77"/>
        <v>333111.35794602666</v>
      </c>
      <c r="BB103" s="128">
        <f t="shared" si="41"/>
        <v>333111.35794602666</v>
      </c>
      <c r="BC103" s="121">
        <f>'[1]Spec Schs Calculations-21'!C94</f>
        <v>0</v>
      </c>
      <c r="BD103" s="129">
        <f t="shared" si="42"/>
        <v>0</v>
      </c>
      <c r="BE103" s="123">
        <f>'[1]Spec Schs Calculations-21'!D94</f>
        <v>0</v>
      </c>
      <c r="BF103" s="130">
        <f t="shared" si="43"/>
        <v>0</v>
      </c>
      <c r="BG103" s="123">
        <f>'[1]Spec Schs Calculations-21'!E94</f>
        <v>0</v>
      </c>
      <c r="BH103" s="130">
        <f t="shared" si="44"/>
        <v>0</v>
      </c>
      <c r="BI103" s="131">
        <f>'[1]Spec Schs Calculations-21'!F94</f>
        <v>0</v>
      </c>
      <c r="BJ103" s="130">
        <f t="shared" si="45"/>
        <v>0</v>
      </c>
      <c r="BK103" s="127">
        <f t="shared" si="78"/>
        <v>0</v>
      </c>
      <c r="BL103" s="11"/>
    </row>
    <row r="104" spans="1:67" ht="14.5" x14ac:dyDescent="0.35">
      <c r="A104" s="101">
        <v>4702820</v>
      </c>
      <c r="B104" s="95" t="s">
        <v>448</v>
      </c>
      <c r="C104" s="95">
        <f>'[1]2020-2021 Final-merged'!F97</f>
        <v>811824.96030178899</v>
      </c>
      <c r="D104" s="95">
        <f>'[1]2020-2021 Final-merged'!G97</f>
        <v>198713.91557823843</v>
      </c>
      <c r="E104" s="95">
        <f>'[1]2020-2021 Final-merged'!H97</f>
        <v>362567.77444114158</v>
      </c>
      <c r="F104" s="95">
        <f>'[1]2020-2021 Final-merged'!I97</f>
        <v>314956.89702841244</v>
      </c>
      <c r="G104" s="95">
        <f>'[1]2020-2021 Final-merged'!J97</f>
        <v>1688063.5473495815</v>
      </c>
      <c r="H104" s="95">
        <f>'[1]2020-2021 Final-merged'!K97</f>
        <v>730642.46427161014</v>
      </c>
      <c r="I104" s="95">
        <f>'[1]2020-2021 Final-merged'!L97</f>
        <v>178842.5240204146</v>
      </c>
      <c r="J104" s="95">
        <f>'[1]2020-2021 Final-merged'!M97</f>
        <v>326310.99699702743</v>
      </c>
      <c r="K104" s="95">
        <f>'[1]2020-2021 Final-merged'!N97</f>
        <v>283461.20732557122</v>
      </c>
      <c r="L104" s="95">
        <f>'[1]2020-2021 Final-merged'!O97</f>
        <v>1519257.1926146233</v>
      </c>
      <c r="M104" s="95">
        <f t="shared" si="46"/>
        <v>1519257.1926146233</v>
      </c>
      <c r="N104" s="95">
        <f>'[1]Hold Harmless Base-21'!Y96</f>
        <v>1606070.6540744076</v>
      </c>
      <c r="O104" s="110">
        <f t="shared" si="47"/>
        <v>-86813.461459784303</v>
      </c>
      <c r="P104" s="111" t="str">
        <f t="shared" si="48"/>
        <v>0</v>
      </c>
      <c r="Q104" s="112">
        <f t="shared" si="49"/>
        <v>0</v>
      </c>
      <c r="R104" s="113">
        <f t="shared" si="50"/>
        <v>1519257.1926146233</v>
      </c>
      <c r="S104" s="114">
        <f t="shared" si="51"/>
        <v>0.94594667349188588</v>
      </c>
      <c r="T104" s="115">
        <f t="shared" si="52"/>
        <v>1</v>
      </c>
      <c r="U104" s="101" t="b">
        <f t="shared" si="53"/>
        <v>0</v>
      </c>
      <c r="V104" s="95">
        <f t="shared" si="54"/>
        <v>1505864.0600945104</v>
      </c>
      <c r="W104" s="95">
        <f t="shared" si="55"/>
        <v>1505864.0600945125</v>
      </c>
      <c r="X104" s="95">
        <f t="shared" si="56"/>
        <v>1505864.0600945125</v>
      </c>
      <c r="Y104" s="95">
        <f>'[1]Hold Harmless Base-21'!L96</f>
        <v>772392.86816718988</v>
      </c>
      <c r="Z104" s="95">
        <f>'[1]Hold Harmless Base-21'!M96</f>
        <v>189061.95141025426</v>
      </c>
      <c r="AA104" s="95">
        <f>'[1]Hold Harmless Base-21'!N96</f>
        <v>344957.07436918898</v>
      </c>
      <c r="AB104" s="95">
        <f>'[1]Hold Harmless Base-21'!O96</f>
        <v>299658.76012777438</v>
      </c>
      <c r="AC104" s="95">
        <f t="shared" si="57"/>
        <v>1606070.6540744076</v>
      </c>
      <c r="AD104" s="116">
        <f>'[1]Populations-merged FY21'!M97</f>
        <v>0.17986047922353654</v>
      </c>
      <c r="AE104" s="117">
        <f t="shared" si="58"/>
        <v>0</v>
      </c>
      <c r="AF104" s="117">
        <f t="shared" si="59"/>
        <v>0.9</v>
      </c>
      <c r="AG104" s="117">
        <f t="shared" si="60"/>
        <v>0</v>
      </c>
      <c r="AH104" s="117">
        <f t="shared" si="61"/>
        <v>0.9</v>
      </c>
      <c r="AI104" s="95">
        <f t="shared" si="62"/>
        <v>1445463.5886669669</v>
      </c>
      <c r="AJ104" s="95">
        <f t="shared" si="63"/>
        <v>0</v>
      </c>
      <c r="AK104" s="95">
        <f t="shared" si="64"/>
        <v>1505864.0600945125</v>
      </c>
      <c r="AL104" s="95">
        <f t="shared" si="65"/>
        <v>1500622.4295050635</v>
      </c>
      <c r="AM104" s="95">
        <f t="shared" si="66"/>
        <v>1500622.4295050635</v>
      </c>
      <c r="AN104" s="95">
        <f t="shared" si="67"/>
        <v>0</v>
      </c>
      <c r="AO104" s="95">
        <f t="shared" si="68"/>
        <v>1500622.4295050635</v>
      </c>
      <c r="AP104" s="95">
        <f t="shared" si="69"/>
        <v>1500571.7787694628</v>
      </c>
      <c r="AQ104" s="95">
        <f t="shared" si="70"/>
        <v>1500571.7787694628</v>
      </c>
      <c r="AR104" s="95">
        <f t="shared" si="71"/>
        <v>0</v>
      </c>
      <c r="AS104" s="95">
        <f t="shared" si="72"/>
        <v>1500571.7787694628</v>
      </c>
      <c r="AT104" s="95">
        <f t="shared" si="73"/>
        <v>1500571.7787694626</v>
      </c>
      <c r="AU104" s="95">
        <v>1500571.7787694628</v>
      </c>
      <c r="AV104" s="95">
        <f t="shared" si="74"/>
        <v>0</v>
      </c>
      <c r="AW104" s="95">
        <f>'[1]Populations-merged FY21'!K97</f>
        <v>1186</v>
      </c>
      <c r="AX104" s="103">
        <f t="shared" si="75"/>
        <v>1265</v>
      </c>
      <c r="AY104" s="104">
        <v>0</v>
      </c>
      <c r="AZ104" s="118">
        <f t="shared" si="76"/>
        <v>0</v>
      </c>
      <c r="BA104" s="119">
        <f t="shared" si="77"/>
        <v>1500571.7787694628</v>
      </c>
      <c r="BB104" s="128">
        <f t="shared" si="41"/>
        <v>1495511.7787694628</v>
      </c>
      <c r="BC104" s="121">
        <f>'[1]Spec Schs Calculations-21'!C95</f>
        <v>2</v>
      </c>
      <c r="BD104" s="129">
        <f t="shared" si="42"/>
        <v>2530</v>
      </c>
      <c r="BE104" s="123">
        <f>'[1]Spec Schs Calculations-21'!D95</f>
        <v>0</v>
      </c>
      <c r="BF104" s="130">
        <f t="shared" si="43"/>
        <v>0</v>
      </c>
      <c r="BG104" s="123">
        <f>'[1]Spec Schs Calculations-21'!E95</f>
        <v>2</v>
      </c>
      <c r="BH104" s="130">
        <f t="shared" si="44"/>
        <v>2530</v>
      </c>
      <c r="BI104" s="131">
        <f>'[1]Spec Schs Calculations-21'!F95</f>
        <v>0</v>
      </c>
      <c r="BJ104" s="130">
        <f t="shared" si="45"/>
        <v>0</v>
      </c>
      <c r="BK104" s="127">
        <f t="shared" si="78"/>
        <v>5060</v>
      </c>
      <c r="BL104" s="11"/>
    </row>
    <row r="105" spans="1:67" ht="14.5" x14ac:dyDescent="0.35">
      <c r="A105" s="101">
        <v>4702880</v>
      </c>
      <c r="B105" s="95" t="s">
        <v>449</v>
      </c>
      <c r="C105" s="95">
        <f>'[1]2020-2021 Final-merged'!F98</f>
        <v>617768.29430369986</v>
      </c>
      <c r="D105" s="95">
        <f>'[1]2020-2021 Final-merged'!G98</f>
        <v>148960.92467637797</v>
      </c>
      <c r="E105" s="95">
        <f>'[1]2020-2021 Final-merged'!H98</f>
        <v>332101.26322905719</v>
      </c>
      <c r="F105" s="95">
        <f>'[1]2020-2021 Final-merged'!I98</f>
        <v>335568.61664839584</v>
      </c>
      <c r="G105" s="95">
        <f>'[1]2020-2021 Final-merged'!J98</f>
        <v>1434399.0988575309</v>
      </c>
      <c r="H105" s="95">
        <f>'[1]2020-2021 Final-merged'!K98</f>
        <v>555991.46487332985</v>
      </c>
      <c r="I105" s="95">
        <f>'[1]2020-2021 Final-merged'!L98</f>
        <v>134064.83220874018</v>
      </c>
      <c r="J105" s="95">
        <f>'[1]2020-2021 Final-merged'!M98</f>
        <v>298891.13690615149</v>
      </c>
      <c r="K105" s="95">
        <f>'[1]2020-2021 Final-merged'!N98</f>
        <v>302011.75498355628</v>
      </c>
      <c r="L105" s="95">
        <f>'[1]2020-2021 Final-merged'!O98</f>
        <v>1290959.1889717777</v>
      </c>
      <c r="M105" s="95">
        <f t="shared" si="46"/>
        <v>1290959.1889717777</v>
      </c>
      <c r="N105" s="95">
        <f>'[1]Hold Harmless Base-21'!Y97</f>
        <v>1240027.3782394668</v>
      </c>
      <c r="O105" s="110">
        <f t="shared" si="47"/>
        <v>50931.810732310871</v>
      </c>
      <c r="P105" s="111">
        <f t="shared" si="48"/>
        <v>50931.810732310871</v>
      </c>
      <c r="Q105" s="112">
        <f t="shared" si="49"/>
        <v>24146.810623192425</v>
      </c>
      <c r="R105" s="113">
        <f t="shared" si="50"/>
        <v>1266812.3783485852</v>
      </c>
      <c r="S105" s="114">
        <f t="shared" si="51"/>
        <v>1.0216003296210656</v>
      </c>
      <c r="T105" s="115">
        <f t="shared" si="52"/>
        <v>0.98129545005801078</v>
      </c>
      <c r="U105" s="101" t="b">
        <f t="shared" si="53"/>
        <v>0</v>
      </c>
      <c r="V105" s="95">
        <f t="shared" si="54"/>
        <v>1255644.6931509641</v>
      </c>
      <c r="W105" s="95">
        <f t="shared" si="55"/>
        <v>1255644.6931509657</v>
      </c>
      <c r="X105" s="95">
        <f t="shared" si="56"/>
        <v>1255644.6931509657</v>
      </c>
      <c r="Y105" s="95">
        <f>'[1]Hold Harmless Base-21'!L97</f>
        <v>534056.10680808907</v>
      </c>
      <c r="Z105" s="95">
        <f>'[1]Hold Harmless Base-21'!M97</f>
        <v>128775.61414650764</v>
      </c>
      <c r="AA105" s="95">
        <f>'[1]Hold Harmless Base-21'!N97</f>
        <v>287099.07799018046</v>
      </c>
      <c r="AB105" s="95">
        <f>'[1]Hold Harmless Base-21'!O97</f>
        <v>290096.57929468958</v>
      </c>
      <c r="AC105" s="95">
        <f t="shared" si="57"/>
        <v>1240027.3782394668</v>
      </c>
      <c r="AD105" s="116">
        <f>'[1]Populations-merged FY21'!M98</f>
        <v>0.2061086500349732</v>
      </c>
      <c r="AE105" s="117">
        <f t="shared" si="58"/>
        <v>0</v>
      </c>
      <c r="AF105" s="117">
        <f t="shared" si="59"/>
        <v>0.9</v>
      </c>
      <c r="AG105" s="117">
        <f t="shared" si="60"/>
        <v>0</v>
      </c>
      <c r="AH105" s="117">
        <f t="shared" si="61"/>
        <v>0.9</v>
      </c>
      <c r="AI105" s="95">
        <f t="shared" si="62"/>
        <v>1116024.6404155202</v>
      </c>
      <c r="AJ105" s="95">
        <f t="shared" si="63"/>
        <v>0</v>
      </c>
      <c r="AK105" s="95">
        <f t="shared" si="64"/>
        <v>1255644.6931509657</v>
      </c>
      <c r="AL105" s="95">
        <f t="shared" si="65"/>
        <v>1251274.0292859378</v>
      </c>
      <c r="AM105" s="95">
        <f t="shared" si="66"/>
        <v>1251274.0292859378</v>
      </c>
      <c r="AN105" s="95">
        <f t="shared" si="67"/>
        <v>0</v>
      </c>
      <c r="AO105" s="95">
        <f t="shared" si="68"/>
        <v>1251274.0292859378</v>
      </c>
      <c r="AP105" s="95">
        <f t="shared" si="69"/>
        <v>1251231.794844565</v>
      </c>
      <c r="AQ105" s="95">
        <f t="shared" si="70"/>
        <v>1251231.794844565</v>
      </c>
      <c r="AR105" s="95">
        <f t="shared" si="71"/>
        <v>0</v>
      </c>
      <c r="AS105" s="95">
        <f t="shared" si="72"/>
        <v>1251231.794844565</v>
      </c>
      <c r="AT105" s="95">
        <f t="shared" si="73"/>
        <v>1251231.7948445647</v>
      </c>
      <c r="AU105" s="95">
        <v>1251231.7948445652</v>
      </c>
      <c r="AV105" s="95">
        <f t="shared" si="74"/>
        <v>0</v>
      </c>
      <c r="AW105" s="95">
        <f>'[1]Populations-merged FY21'!K98</f>
        <v>884</v>
      </c>
      <c r="AX105" s="103">
        <f t="shared" si="75"/>
        <v>1415</v>
      </c>
      <c r="AY105" s="104">
        <v>0</v>
      </c>
      <c r="AZ105" s="118">
        <f t="shared" si="76"/>
        <v>0</v>
      </c>
      <c r="BA105" s="119">
        <f t="shared" si="77"/>
        <v>1251231.7948445652</v>
      </c>
      <c r="BB105" s="135">
        <f t="shared" si="41"/>
        <v>1246986.7948445652</v>
      </c>
      <c r="BC105" s="121">
        <f>'[1]Spec Schs Calculations-21'!C96</f>
        <v>1</v>
      </c>
      <c r="BD105" s="129">
        <f t="shared" si="42"/>
        <v>1415</v>
      </c>
      <c r="BE105" s="123">
        <f>'[1]Spec Schs Calculations-21'!D96</f>
        <v>2</v>
      </c>
      <c r="BF105" s="130">
        <f t="shared" si="43"/>
        <v>2830</v>
      </c>
      <c r="BG105" s="123">
        <f>'[1]Spec Schs Calculations-21'!E96</f>
        <v>0</v>
      </c>
      <c r="BH105" s="130">
        <f t="shared" si="44"/>
        <v>0</v>
      </c>
      <c r="BI105" s="131">
        <f>'[1]Spec Schs Calculations-21'!F96</f>
        <v>0</v>
      </c>
      <c r="BJ105" s="130">
        <f t="shared" si="45"/>
        <v>0</v>
      </c>
      <c r="BK105" s="127">
        <f t="shared" si="78"/>
        <v>4245</v>
      </c>
      <c r="BL105" s="11"/>
    </row>
    <row r="106" spans="1:67" ht="14.5" x14ac:dyDescent="0.35">
      <c r="A106" s="101">
        <v>4702910</v>
      </c>
      <c r="B106" s="95" t="s">
        <v>450</v>
      </c>
      <c r="C106" s="95">
        <f>'[1]2020-2021 Final-merged'!F99</f>
        <v>248479.0059056422</v>
      </c>
      <c r="D106" s="95">
        <f>'[1]2020-2021 Final-merged'!G99</f>
        <v>60821.283671966892</v>
      </c>
      <c r="E106" s="95">
        <f>'[1]2020-2021 Final-merged'!H99</f>
        <v>117774.9192016762</v>
      </c>
      <c r="F106" s="95">
        <f>'[1]2020-2021 Final-merged'!I99</f>
        <v>109226.86952954021</v>
      </c>
      <c r="G106" s="95">
        <f>'[1]2020-2021 Final-merged'!J99</f>
        <v>536302.0783088255</v>
      </c>
      <c r="H106" s="95">
        <f>'[1]2020-2021 Final-merged'!K99</f>
        <v>257540.77692471523</v>
      </c>
      <c r="I106" s="95">
        <f>'[1]2020-2021 Final-merged'!L99</f>
        <v>63663.36122405067</v>
      </c>
      <c r="J106" s="95">
        <f>'[1]2020-2021 Final-merged'!M99</f>
        <v>131261.35614259698</v>
      </c>
      <c r="K106" s="95">
        <f>'[1]2020-2021 Final-merged'!N99</f>
        <v>110700.37492509605</v>
      </c>
      <c r="L106" s="95">
        <f>'[1]2020-2021 Final-merged'!O99</f>
        <v>563165.86921645887</v>
      </c>
      <c r="M106" s="95">
        <f t="shared" si="46"/>
        <v>563165.86921645887</v>
      </c>
      <c r="N106" s="95">
        <f>'[1]Hold Harmless Base-21'!Y98</f>
        <v>519575.43297254329</v>
      </c>
      <c r="O106" s="110">
        <f t="shared" si="47"/>
        <v>43590.436243915581</v>
      </c>
      <c r="P106" s="111">
        <f t="shared" si="48"/>
        <v>43590.436243915581</v>
      </c>
      <c r="Q106" s="112">
        <f t="shared" si="49"/>
        <v>20666.259334393311</v>
      </c>
      <c r="R106" s="113">
        <f t="shared" si="50"/>
        <v>542499.60988206556</v>
      </c>
      <c r="S106" s="114">
        <f t="shared" si="51"/>
        <v>1.0441209792741175</v>
      </c>
      <c r="T106" s="115">
        <f t="shared" si="52"/>
        <v>0.96330342361985366</v>
      </c>
      <c r="U106" s="101" t="b">
        <f t="shared" si="53"/>
        <v>0</v>
      </c>
      <c r="V106" s="95">
        <f t="shared" si="54"/>
        <v>537717.16145754594</v>
      </c>
      <c r="W106" s="95">
        <f t="shared" si="55"/>
        <v>537717.16145754664</v>
      </c>
      <c r="X106" s="95">
        <f t="shared" si="56"/>
        <v>537717.16145754664</v>
      </c>
      <c r="Y106" s="95">
        <f>'[1]Hold Harmless Base-21'!L98</f>
        <v>240729.23134127379</v>
      </c>
      <c r="Z106" s="95">
        <f>'[1]Hold Harmless Base-21'!M98</f>
        <v>58924.337749089864</v>
      </c>
      <c r="AA106" s="95">
        <f>'[1]Hold Harmless Base-21'!N98</f>
        <v>114101.65485556764</v>
      </c>
      <c r="AB106" s="95">
        <f>'[1]Hold Harmless Base-21'!O98</f>
        <v>105820.20902661201</v>
      </c>
      <c r="AC106" s="95">
        <f t="shared" si="57"/>
        <v>519575.43297254329</v>
      </c>
      <c r="AD106" s="116">
        <f>'[1]Populations-merged FY21'!M99</f>
        <v>0.24543501611170784</v>
      </c>
      <c r="AE106" s="117">
        <f t="shared" si="58"/>
        <v>0</v>
      </c>
      <c r="AF106" s="117">
        <f t="shared" si="59"/>
        <v>0.9</v>
      </c>
      <c r="AG106" s="117">
        <f t="shared" si="60"/>
        <v>0</v>
      </c>
      <c r="AH106" s="117">
        <f t="shared" si="61"/>
        <v>0.9</v>
      </c>
      <c r="AI106" s="95">
        <f t="shared" si="62"/>
        <v>467617.88967528899</v>
      </c>
      <c r="AJ106" s="95">
        <f t="shared" si="63"/>
        <v>0</v>
      </c>
      <c r="AK106" s="95">
        <f t="shared" si="64"/>
        <v>537717.16145754664</v>
      </c>
      <c r="AL106" s="95">
        <f t="shared" si="65"/>
        <v>535845.46878842835</v>
      </c>
      <c r="AM106" s="95">
        <f t="shared" si="66"/>
        <v>535845.46878842835</v>
      </c>
      <c r="AN106" s="95">
        <f t="shared" si="67"/>
        <v>0</v>
      </c>
      <c r="AO106" s="95">
        <f t="shared" si="68"/>
        <v>535845.46878842835</v>
      </c>
      <c r="AP106" s="95">
        <f t="shared" si="69"/>
        <v>535827.3823153564</v>
      </c>
      <c r="AQ106" s="95">
        <f t="shared" si="70"/>
        <v>535827.3823153564</v>
      </c>
      <c r="AR106" s="95">
        <f t="shared" si="71"/>
        <v>0</v>
      </c>
      <c r="AS106" s="95">
        <f t="shared" si="72"/>
        <v>535827.3823153564</v>
      </c>
      <c r="AT106" s="95">
        <f t="shared" si="73"/>
        <v>535827.38231535628</v>
      </c>
      <c r="AU106" s="95">
        <v>535827.38231535652</v>
      </c>
      <c r="AV106" s="95">
        <f t="shared" si="74"/>
        <v>0</v>
      </c>
      <c r="AW106" s="95">
        <f>'[1]Populations-merged FY21'!K99</f>
        <v>457</v>
      </c>
      <c r="AX106" s="103">
        <f t="shared" si="75"/>
        <v>1172</v>
      </c>
      <c r="AY106" s="104">
        <v>0</v>
      </c>
      <c r="AZ106" s="118">
        <f t="shared" si="76"/>
        <v>0</v>
      </c>
      <c r="BA106" s="119">
        <f t="shared" si="77"/>
        <v>535827.38231535652</v>
      </c>
      <c r="BB106" s="128">
        <f t="shared" si="41"/>
        <v>535827.38231535652</v>
      </c>
      <c r="BC106" s="121">
        <f>'[1]Spec Schs Calculations-21'!C97</f>
        <v>0</v>
      </c>
      <c r="BD106" s="129">
        <f t="shared" si="42"/>
        <v>0</v>
      </c>
      <c r="BE106" s="123">
        <f>'[1]Spec Schs Calculations-21'!D97</f>
        <v>0</v>
      </c>
      <c r="BF106" s="130">
        <f t="shared" si="43"/>
        <v>0</v>
      </c>
      <c r="BG106" s="123">
        <f>'[1]Spec Schs Calculations-21'!E97</f>
        <v>0</v>
      </c>
      <c r="BH106" s="130">
        <f t="shared" si="44"/>
        <v>0</v>
      </c>
      <c r="BI106" s="131">
        <f>'[1]Spec Schs Calculations-21'!F97</f>
        <v>0</v>
      </c>
      <c r="BJ106" s="130">
        <f t="shared" si="45"/>
        <v>0</v>
      </c>
      <c r="BK106" s="127">
        <f t="shared" si="78"/>
        <v>0</v>
      </c>
      <c r="BL106" s="11"/>
    </row>
    <row r="107" spans="1:67" ht="14.5" x14ac:dyDescent="0.35">
      <c r="A107" s="101">
        <v>4702970</v>
      </c>
      <c r="B107" s="95" t="s">
        <v>451</v>
      </c>
      <c r="C107" s="95">
        <f>'[1]2020-2021 Final-merged'!F100</f>
        <v>236331.14339469964</v>
      </c>
      <c r="D107" s="95">
        <f>'[1]2020-2021 Final-merged'!G100</f>
        <v>57847.798692448494</v>
      </c>
      <c r="E107" s="95">
        <f>'[1]2020-2021 Final-merged'!H100</f>
        <v>101996.53807868547</v>
      </c>
      <c r="F107" s="95">
        <f>'[1]2020-2021 Final-merged'!I100</f>
        <v>101636.40489815875</v>
      </c>
      <c r="G107" s="95">
        <f>'[1]2020-2021 Final-merged'!J100</f>
        <v>497811.88506399235</v>
      </c>
      <c r="H107" s="95">
        <f>'[1]2020-2021 Final-merged'!K100</f>
        <v>227672.80936014216</v>
      </c>
      <c r="I107" s="95">
        <f>'[1]2020-2021 Final-merged'!L100</f>
        <v>56280.08300769468</v>
      </c>
      <c r="J107" s="95">
        <f>'[1]2020-2021 Final-merged'!M100</f>
        <v>101275.91527719068</v>
      </c>
      <c r="K107" s="95">
        <f>'[1]2020-2021 Final-merged'!N100</f>
        <v>91472.764408342875</v>
      </c>
      <c r="L107" s="95">
        <f>'[1]2020-2021 Final-merged'!O100</f>
        <v>476701.57205337042</v>
      </c>
      <c r="M107" s="95">
        <f t="shared" si="46"/>
        <v>476701.57205337042</v>
      </c>
      <c r="N107" s="95">
        <f>'[1]Hold Harmless Base-21'!Y99</f>
        <v>490071.06415167946</v>
      </c>
      <c r="O107" s="110">
        <f t="shared" si="47"/>
        <v>-13369.492098309041</v>
      </c>
      <c r="P107" s="111" t="str">
        <f t="shared" si="48"/>
        <v>0</v>
      </c>
      <c r="Q107" s="112">
        <f t="shared" si="49"/>
        <v>0</v>
      </c>
      <c r="R107" s="113">
        <f t="shared" si="50"/>
        <v>476701.57205337042</v>
      </c>
      <c r="S107" s="114">
        <f t="shared" si="51"/>
        <v>0.97271927874082542</v>
      </c>
      <c r="T107" s="115">
        <f t="shared" si="52"/>
        <v>1</v>
      </c>
      <c r="U107" s="101" t="b">
        <f t="shared" si="53"/>
        <v>0</v>
      </c>
      <c r="V107" s="95">
        <f t="shared" si="54"/>
        <v>472499.17146044044</v>
      </c>
      <c r="W107" s="95">
        <f t="shared" si="55"/>
        <v>472499.17146044108</v>
      </c>
      <c r="X107" s="95">
        <f t="shared" si="56"/>
        <v>472499.17146044108</v>
      </c>
      <c r="Y107" s="95">
        <f>'[1]Hold Harmless Base-21'!L99</f>
        <v>232656.26717758132</v>
      </c>
      <c r="Z107" s="95">
        <f>'[1]Hold Harmless Base-21'!M99</f>
        <v>56948.283306647281</v>
      </c>
      <c r="AA107" s="95">
        <f>'[1]Hold Harmless Base-21'!N99</f>
        <v>100410.52344417849</v>
      </c>
      <c r="AB107" s="95">
        <f>'[1]Hold Harmless Base-21'!O99</f>
        <v>100055.99022327243</v>
      </c>
      <c r="AC107" s="95">
        <f t="shared" si="57"/>
        <v>490071.06415167946</v>
      </c>
      <c r="AD107" s="116">
        <f>'[1]Populations-merged FY21'!M100</f>
        <v>0.20383451059535823</v>
      </c>
      <c r="AE107" s="117">
        <f t="shared" si="58"/>
        <v>0</v>
      </c>
      <c r="AF107" s="117">
        <f t="shared" si="59"/>
        <v>0.9</v>
      </c>
      <c r="AG107" s="117">
        <f t="shared" si="60"/>
        <v>0</v>
      </c>
      <c r="AH107" s="117">
        <f t="shared" si="61"/>
        <v>0.9</v>
      </c>
      <c r="AI107" s="95">
        <f t="shared" si="62"/>
        <v>441063.95773651154</v>
      </c>
      <c r="AJ107" s="95">
        <f t="shared" si="63"/>
        <v>0</v>
      </c>
      <c r="AK107" s="95">
        <f t="shared" si="64"/>
        <v>472499.17146044108</v>
      </c>
      <c r="AL107" s="95">
        <f t="shared" si="65"/>
        <v>470854.49039244291</v>
      </c>
      <c r="AM107" s="95">
        <f t="shared" si="66"/>
        <v>470854.49039244291</v>
      </c>
      <c r="AN107" s="95">
        <f t="shared" si="67"/>
        <v>0</v>
      </c>
      <c r="AO107" s="95">
        <f t="shared" si="68"/>
        <v>470854.49039244291</v>
      </c>
      <c r="AP107" s="95">
        <f t="shared" si="69"/>
        <v>470838.59756968461</v>
      </c>
      <c r="AQ107" s="95">
        <f t="shared" si="70"/>
        <v>470838.59756968461</v>
      </c>
      <c r="AR107" s="95">
        <f t="shared" si="71"/>
        <v>0</v>
      </c>
      <c r="AS107" s="95">
        <f t="shared" si="72"/>
        <v>470838.59756968461</v>
      </c>
      <c r="AT107" s="95">
        <f t="shared" si="73"/>
        <v>470838.5975696845</v>
      </c>
      <c r="AU107" s="95">
        <v>470838.59756968467</v>
      </c>
      <c r="AV107" s="95">
        <f t="shared" si="74"/>
        <v>0</v>
      </c>
      <c r="AW107" s="95">
        <f>'[1]Populations-merged FY21'!K100</f>
        <v>404</v>
      </c>
      <c r="AX107" s="103">
        <f t="shared" si="75"/>
        <v>1165</v>
      </c>
      <c r="AY107" s="104">
        <v>0</v>
      </c>
      <c r="AZ107" s="118">
        <f t="shared" si="76"/>
        <v>0</v>
      </c>
      <c r="BA107" s="119">
        <f t="shared" si="77"/>
        <v>470838.59756968467</v>
      </c>
      <c r="BB107" s="128">
        <f t="shared" si="41"/>
        <v>468508.59756968467</v>
      </c>
      <c r="BC107" s="121">
        <f>'[1]Spec Schs Calculations-21'!C98</f>
        <v>0</v>
      </c>
      <c r="BD107" s="129">
        <f t="shared" si="42"/>
        <v>0</v>
      </c>
      <c r="BE107" s="123">
        <f>'[1]Spec Schs Calculations-21'!D98</f>
        <v>2</v>
      </c>
      <c r="BF107" s="130">
        <f t="shared" si="43"/>
        <v>2330</v>
      </c>
      <c r="BG107" s="123">
        <f>'[1]Spec Schs Calculations-21'!E98</f>
        <v>0</v>
      </c>
      <c r="BH107" s="130">
        <f t="shared" si="44"/>
        <v>0</v>
      </c>
      <c r="BI107" s="131">
        <f>'[1]Spec Schs Calculations-21'!F98</f>
        <v>0</v>
      </c>
      <c r="BJ107" s="130">
        <f t="shared" si="45"/>
        <v>0</v>
      </c>
      <c r="BK107" s="127">
        <f t="shared" si="78"/>
        <v>2330</v>
      </c>
      <c r="BL107" s="11"/>
      <c r="BN107" s="4"/>
      <c r="BO107" s="139"/>
    </row>
    <row r="108" spans="1:67" ht="14.5" x14ac:dyDescent="0.35">
      <c r="A108" s="101">
        <v>4700150</v>
      </c>
      <c r="B108" s="133" t="s">
        <v>452</v>
      </c>
      <c r="C108" s="95">
        <f>'[1]2020-2021 Final-merged'!F101</f>
        <v>363883.69975959585</v>
      </c>
      <c r="D108" s="95">
        <f>'[1]2020-2021 Final-merged'!G101</f>
        <v>89069.390977391522</v>
      </c>
      <c r="E108" s="95">
        <f>'[1]2020-2021 Final-merged'!H101</f>
        <v>263938.78678127535</v>
      </c>
      <c r="F108" s="95">
        <f>'[1]2020-2021 Final-merged'!I101</f>
        <v>269079.3884527788</v>
      </c>
      <c r="G108" s="95">
        <f>'[1]2020-2021 Final-merged'!J101</f>
        <v>985971.26597104152</v>
      </c>
      <c r="H108" s="95">
        <f>'[1]2020-2021 Final-merged'!K101</f>
        <v>387720.03178162785</v>
      </c>
      <c r="I108" s="95">
        <f>'[1]2020-2021 Final-merged'!L101</f>
        <v>95843.309676470162</v>
      </c>
      <c r="J108" s="95">
        <f>'[1]2020-2021 Final-merged'!M101</f>
        <v>237544.90810314781</v>
      </c>
      <c r="K108" s="95">
        <f>'[1]2020-2021 Final-merged'!N101</f>
        <v>242171.44960750092</v>
      </c>
      <c r="L108" s="95">
        <f>'[1]2020-2021 Final-merged'!O101</f>
        <v>963279.69916874671</v>
      </c>
      <c r="M108" s="95">
        <f t="shared" si="46"/>
        <v>963279.69916874671</v>
      </c>
      <c r="N108" s="95">
        <f>'[1]Hold Harmless Base-21'!Y100</f>
        <v>966489.13529738388</v>
      </c>
      <c r="O108" s="110">
        <f t="shared" si="47"/>
        <v>-3209.4361286371714</v>
      </c>
      <c r="P108" s="111" t="str">
        <f t="shared" si="48"/>
        <v>0</v>
      </c>
      <c r="Q108" s="112">
        <f t="shared" si="49"/>
        <v>0</v>
      </c>
      <c r="R108" s="113">
        <f t="shared" si="50"/>
        <v>963279.69916874671</v>
      </c>
      <c r="S108" s="114">
        <f t="shared" si="51"/>
        <v>0.9966792838000712</v>
      </c>
      <c r="T108" s="115">
        <f t="shared" si="52"/>
        <v>1</v>
      </c>
      <c r="U108" s="101" t="b">
        <f t="shared" si="53"/>
        <v>0</v>
      </c>
      <c r="V108" s="95">
        <f t="shared" si="54"/>
        <v>954787.83042682661</v>
      </c>
      <c r="W108" s="95">
        <f t="shared" si="55"/>
        <v>954787.83042682789</v>
      </c>
      <c r="X108" s="95">
        <f t="shared" si="56"/>
        <v>954787.83042682789</v>
      </c>
      <c r="Y108" s="95">
        <f>'[1]Hold Harmless Base-21'!L100</f>
        <v>356693.60200177872</v>
      </c>
      <c r="Z108" s="95">
        <f>'[1]Hold Harmless Base-21'!M100</f>
        <v>87309.439573193478</v>
      </c>
      <c r="AA108" s="95">
        <f>'[1]Hold Harmless Base-21'!N100</f>
        <v>258723.53344541343</v>
      </c>
      <c r="AB108" s="95">
        <f>'[1]Hold Harmless Base-21'!O100</f>
        <v>263762.56027699815</v>
      </c>
      <c r="AC108" s="95">
        <f t="shared" si="57"/>
        <v>966489.13529738388</v>
      </c>
      <c r="AD108" s="116">
        <f>'[1]Populations-merged FY21'!M101</f>
        <v>0.23864030523759971</v>
      </c>
      <c r="AE108" s="117">
        <f t="shared" si="58"/>
        <v>0</v>
      </c>
      <c r="AF108" s="117">
        <f t="shared" si="59"/>
        <v>0.9</v>
      </c>
      <c r="AG108" s="117">
        <f t="shared" si="60"/>
        <v>0</v>
      </c>
      <c r="AH108" s="117">
        <f t="shared" si="61"/>
        <v>0.9</v>
      </c>
      <c r="AI108" s="95">
        <f t="shared" si="62"/>
        <v>869840.22176764556</v>
      </c>
      <c r="AJ108" s="95">
        <f t="shared" si="63"/>
        <v>0</v>
      </c>
      <c r="AK108" s="95">
        <f t="shared" si="64"/>
        <v>954787.83042682789</v>
      </c>
      <c r="AL108" s="95">
        <f t="shared" si="65"/>
        <v>951464.39291940455</v>
      </c>
      <c r="AM108" s="95">
        <f t="shared" si="66"/>
        <v>951464.39291940455</v>
      </c>
      <c r="AN108" s="95">
        <f t="shared" si="67"/>
        <v>0</v>
      </c>
      <c r="AO108" s="95">
        <f t="shared" si="68"/>
        <v>951464.39291940455</v>
      </c>
      <c r="AP108" s="95">
        <f t="shared" si="69"/>
        <v>951432.27799798816</v>
      </c>
      <c r="AQ108" s="95">
        <f t="shared" si="70"/>
        <v>951432.27799798816</v>
      </c>
      <c r="AR108" s="95">
        <f t="shared" si="71"/>
        <v>0</v>
      </c>
      <c r="AS108" s="95">
        <f t="shared" si="72"/>
        <v>951432.27799798816</v>
      </c>
      <c r="AT108" s="95">
        <f t="shared" si="73"/>
        <v>951432.27799798793</v>
      </c>
      <c r="AU108" s="95">
        <v>951432.27799798828</v>
      </c>
      <c r="AV108" s="95">
        <f t="shared" si="74"/>
        <v>0</v>
      </c>
      <c r="AW108" s="95">
        <f>'[1]Populations-merged FY21'!K101</f>
        <v>688</v>
      </c>
      <c r="AX108" s="103">
        <f t="shared" si="75"/>
        <v>1383</v>
      </c>
      <c r="AY108" s="104">
        <v>0</v>
      </c>
      <c r="AZ108" s="118">
        <f t="shared" si="76"/>
        <v>0</v>
      </c>
      <c r="BA108" s="119">
        <f t="shared" si="77"/>
        <v>951432.27799798828</v>
      </c>
      <c r="BB108" s="128">
        <f t="shared" si="41"/>
        <v>950049.27799798828</v>
      </c>
      <c r="BC108" s="121">
        <f>'[1]Spec Schs Calculations-21'!C99</f>
        <v>1</v>
      </c>
      <c r="BD108" s="129">
        <f t="shared" si="42"/>
        <v>1383</v>
      </c>
      <c r="BE108" s="123">
        <f>'[1]Spec Schs Calculations-21'!D99</f>
        <v>0</v>
      </c>
      <c r="BF108" s="130">
        <f t="shared" si="43"/>
        <v>0</v>
      </c>
      <c r="BG108" s="123">
        <f>'[1]Spec Schs Calculations-21'!E99</f>
        <v>0</v>
      </c>
      <c r="BH108" s="130">
        <f t="shared" si="44"/>
        <v>0</v>
      </c>
      <c r="BI108" s="131">
        <f>'[1]Spec Schs Calculations-21'!F99</f>
        <v>0</v>
      </c>
      <c r="BJ108" s="130">
        <f t="shared" si="45"/>
        <v>0</v>
      </c>
      <c r="BK108" s="127">
        <f t="shared" si="78"/>
        <v>1383</v>
      </c>
      <c r="BL108" s="11"/>
      <c r="BN108" s="4"/>
      <c r="BO108" s="139"/>
    </row>
    <row r="109" spans="1:67" ht="14.5" x14ac:dyDescent="0.35">
      <c r="A109" s="101">
        <v>4703000</v>
      </c>
      <c r="B109" s="95" t="s">
        <v>453</v>
      </c>
      <c r="C109" s="95">
        <f>'[1]2020-2021 Final-merged'!F102</f>
        <v>797631.57660454488</v>
      </c>
      <c r="D109" s="95">
        <f>'[1]2020-2021 Final-merged'!G102</f>
        <v>195239.73950863932</v>
      </c>
      <c r="E109" s="95">
        <f>'[1]2020-2021 Final-merged'!H102</f>
        <v>371943.70587008703</v>
      </c>
      <c r="F109" s="95">
        <f>'[1]2020-2021 Final-merged'!I102</f>
        <v>307786.24261063104</v>
      </c>
      <c r="G109" s="95">
        <f>'[1]2020-2021 Final-merged'!J102</f>
        <v>1672601.2645939023</v>
      </c>
      <c r="H109" s="95">
        <f>'[1]2020-2021 Final-merged'!K102</f>
        <v>717868.41894409037</v>
      </c>
      <c r="I109" s="95">
        <f>'[1]2020-2021 Final-merged'!L102</f>
        <v>175715.76555777539</v>
      </c>
      <c r="J109" s="95">
        <f>'[1]2020-2021 Final-merged'!M102</f>
        <v>334749.33528307831</v>
      </c>
      <c r="K109" s="95">
        <f>'[1]2020-2021 Final-merged'!N102</f>
        <v>279926.88384457503</v>
      </c>
      <c r="L109" s="95">
        <f>'[1]2020-2021 Final-merged'!O102</f>
        <v>1508260.403629519</v>
      </c>
      <c r="M109" s="95">
        <f t="shared" si="46"/>
        <v>1508260.403629519</v>
      </c>
      <c r="N109" s="95">
        <f>'[1]Hold Harmless Base-21'!Y101</f>
        <v>1463265.5003092992</v>
      </c>
      <c r="O109" s="110">
        <f t="shared" si="47"/>
        <v>44994.903320219833</v>
      </c>
      <c r="P109" s="111">
        <f t="shared" si="48"/>
        <v>44994.903320219833</v>
      </c>
      <c r="Q109" s="112">
        <f t="shared" si="49"/>
        <v>21332.118254985602</v>
      </c>
      <c r="R109" s="113">
        <f t="shared" si="50"/>
        <v>1486928.2853745334</v>
      </c>
      <c r="S109" s="114">
        <f t="shared" si="51"/>
        <v>1.01617121777301</v>
      </c>
      <c r="T109" s="115">
        <f t="shared" si="52"/>
        <v>0.98585647531178866</v>
      </c>
      <c r="U109" s="101" t="b">
        <f t="shared" si="53"/>
        <v>0</v>
      </c>
      <c r="V109" s="95">
        <f t="shared" si="54"/>
        <v>1473820.1509054431</v>
      </c>
      <c r="W109" s="95">
        <f t="shared" si="55"/>
        <v>1473820.1509054452</v>
      </c>
      <c r="X109" s="95">
        <f t="shared" si="56"/>
        <v>1473820.1509054452</v>
      </c>
      <c r="Y109" s="95">
        <f>'[1]Hold Harmless Base-21'!L101</f>
        <v>697803.35140791652</v>
      </c>
      <c r="Z109" s="95">
        <f>'[1]Hold Harmless Base-21'!M101</f>
        <v>170804.35197550184</v>
      </c>
      <c r="AA109" s="95">
        <f>'[1]Hold Harmless Base-21'!N101</f>
        <v>325392.79048615869</v>
      </c>
      <c r="AB109" s="95">
        <f>'[1]Hold Harmless Base-21'!O101</f>
        <v>269265.00643972208</v>
      </c>
      <c r="AC109" s="95">
        <f t="shared" si="57"/>
        <v>1463265.5003092992</v>
      </c>
      <c r="AD109" s="116">
        <f>'[1]Populations-merged FY21'!M102</f>
        <v>0.21389645776566757</v>
      </c>
      <c r="AE109" s="117">
        <f t="shared" si="58"/>
        <v>0</v>
      </c>
      <c r="AF109" s="117">
        <f t="shared" si="59"/>
        <v>0.9</v>
      </c>
      <c r="AG109" s="117">
        <f t="shared" si="60"/>
        <v>0</v>
      </c>
      <c r="AH109" s="117">
        <f t="shared" si="61"/>
        <v>0.9</v>
      </c>
      <c r="AI109" s="95">
        <f t="shared" si="62"/>
        <v>1316938.9502783692</v>
      </c>
      <c r="AJ109" s="95">
        <f t="shared" si="63"/>
        <v>0</v>
      </c>
      <c r="AK109" s="95">
        <f t="shared" si="64"/>
        <v>1473820.1509054452</v>
      </c>
      <c r="AL109" s="95">
        <f t="shared" si="65"/>
        <v>1468690.0591587522</v>
      </c>
      <c r="AM109" s="95">
        <f t="shared" si="66"/>
        <v>1468690.0591587522</v>
      </c>
      <c r="AN109" s="95">
        <f t="shared" si="67"/>
        <v>0</v>
      </c>
      <c r="AO109" s="95">
        <f t="shared" si="68"/>
        <v>1468690.0591587522</v>
      </c>
      <c r="AP109" s="95">
        <f t="shared" si="69"/>
        <v>1468640.4862412727</v>
      </c>
      <c r="AQ109" s="95">
        <f t="shared" si="70"/>
        <v>1468640.4862412727</v>
      </c>
      <c r="AR109" s="95">
        <f t="shared" si="71"/>
        <v>0</v>
      </c>
      <c r="AS109" s="95">
        <f t="shared" si="72"/>
        <v>1468640.4862412727</v>
      </c>
      <c r="AT109" s="95">
        <f t="shared" si="73"/>
        <v>1468640.4862412724</v>
      </c>
      <c r="AU109" s="95">
        <v>1468640.4862412724</v>
      </c>
      <c r="AV109" s="95">
        <f t="shared" si="74"/>
        <v>0</v>
      </c>
      <c r="AW109" s="95">
        <f>'[1]Populations-merged FY21'!K102</f>
        <v>1256</v>
      </c>
      <c r="AX109" s="103">
        <f t="shared" si="75"/>
        <v>1169</v>
      </c>
      <c r="AY109" s="104">
        <v>0</v>
      </c>
      <c r="AZ109" s="118">
        <f t="shared" si="76"/>
        <v>0</v>
      </c>
      <c r="BA109" s="119">
        <f t="shared" si="77"/>
        <v>1468640.4862412724</v>
      </c>
      <c r="BB109" s="128">
        <f t="shared" si="41"/>
        <v>1467471.4862412724</v>
      </c>
      <c r="BC109" s="121">
        <f>'[1]Spec Schs Calculations-21'!C100</f>
        <v>1</v>
      </c>
      <c r="BD109" s="129">
        <f t="shared" si="42"/>
        <v>1169</v>
      </c>
      <c r="BE109" s="123">
        <f>'[1]Spec Schs Calculations-21'!D100</f>
        <v>0</v>
      </c>
      <c r="BF109" s="130">
        <f t="shared" si="43"/>
        <v>0</v>
      </c>
      <c r="BG109" s="123">
        <f>'[1]Spec Schs Calculations-21'!E100</f>
        <v>0</v>
      </c>
      <c r="BH109" s="130">
        <f t="shared" si="44"/>
        <v>0</v>
      </c>
      <c r="BI109" s="131">
        <f>'[1]Spec Schs Calculations-21'!F100</f>
        <v>0</v>
      </c>
      <c r="BJ109" s="130">
        <f t="shared" si="45"/>
        <v>0</v>
      </c>
      <c r="BK109" s="127">
        <f t="shared" si="78"/>
        <v>1169</v>
      </c>
      <c r="BL109" s="11"/>
    </row>
    <row r="110" spans="1:67" ht="14.5" x14ac:dyDescent="0.35">
      <c r="A110" s="101">
        <v>4703030</v>
      </c>
      <c r="B110" s="133" t="s">
        <v>454</v>
      </c>
      <c r="C110" s="95">
        <f>'[1]2020-2021 Final-merged'!F103</f>
        <v>3621167.3793982249</v>
      </c>
      <c r="D110" s="95">
        <f>'[1]2020-2021 Final-merged'!G103</f>
        <v>883052.36945586721</v>
      </c>
      <c r="E110" s="95">
        <f>'[1]2020-2021 Final-merged'!H103</f>
        <v>2232628.2680188054</v>
      </c>
      <c r="F110" s="95">
        <f>'[1]2020-2021 Final-merged'!I103</f>
        <v>2062402.7781287772</v>
      </c>
      <c r="G110" s="95">
        <f>'[1]2020-2021 Final-merged'!J103</f>
        <v>8799250.7950016744</v>
      </c>
      <c r="H110" s="95">
        <f>'[1]2020-2021 Final-merged'!K103</f>
        <v>3443269.4682932375</v>
      </c>
      <c r="I110" s="95">
        <f>'[1]2020-2021 Final-merged'!L103</f>
        <v>843218.8786183506</v>
      </c>
      <c r="J110" s="95">
        <f>'[1]2020-2021 Final-merged'!M103</f>
        <v>2243968.1288966411</v>
      </c>
      <c r="K110" s="95">
        <f>'[1]2020-2021 Final-merged'!N103</f>
        <v>2082030.1149388831</v>
      </c>
      <c r="L110" s="95">
        <f>'[1]2020-2021 Final-merged'!O103</f>
        <v>8612486.5907471124</v>
      </c>
      <c r="M110" s="95">
        <f t="shared" si="46"/>
        <v>8612486.5907471124</v>
      </c>
      <c r="N110" s="95">
        <f>'[1]Hold Harmless Base-21'!Y102</f>
        <v>7433697.2006259356</v>
      </c>
      <c r="O110" s="110">
        <f t="shared" si="47"/>
        <v>1178789.3901211768</v>
      </c>
      <c r="P110" s="111">
        <f t="shared" si="48"/>
        <v>1178789.3901211768</v>
      </c>
      <c r="Q110" s="112">
        <f t="shared" si="49"/>
        <v>558864.95607797313</v>
      </c>
      <c r="R110" s="113">
        <f t="shared" si="50"/>
        <v>8053621.634669139</v>
      </c>
      <c r="S110" s="114">
        <f t="shared" si="51"/>
        <v>1.0833938237343059</v>
      </c>
      <c r="T110" s="115">
        <f t="shared" si="52"/>
        <v>0.93510991858281745</v>
      </c>
      <c r="U110" s="101" t="b">
        <f t="shared" si="53"/>
        <v>0</v>
      </c>
      <c r="V110" s="95">
        <f t="shared" si="54"/>
        <v>7982624.293110176</v>
      </c>
      <c r="W110" s="95">
        <f t="shared" si="55"/>
        <v>7982624.2931101872</v>
      </c>
      <c r="X110" s="95">
        <f t="shared" si="56"/>
        <v>7982624.2931101872</v>
      </c>
      <c r="Y110" s="95">
        <f>'[1]Hold Harmless Base-21'!L102</f>
        <v>3059199.2930263351</v>
      </c>
      <c r="Z110" s="95">
        <f>'[1]Hold Harmless Base-21'!M102</f>
        <v>746011.68664938933</v>
      </c>
      <c r="AA110" s="95">
        <f>'[1]Hold Harmless Base-21'!N102</f>
        <v>1886147.2291978882</v>
      </c>
      <c r="AB110" s="95">
        <f>'[1]Hold Harmless Base-21'!O102</f>
        <v>1742338.991752323</v>
      </c>
      <c r="AC110" s="95">
        <f t="shared" si="57"/>
        <v>7433697.2006259356</v>
      </c>
      <c r="AD110" s="116">
        <f>'[1]Populations-merged FY21'!M103</f>
        <v>0.16069221260815822</v>
      </c>
      <c r="AE110" s="117">
        <f t="shared" si="58"/>
        <v>0</v>
      </c>
      <c r="AF110" s="117">
        <f t="shared" si="59"/>
        <v>0.9</v>
      </c>
      <c r="AG110" s="117">
        <f t="shared" si="60"/>
        <v>0</v>
      </c>
      <c r="AH110" s="117">
        <f t="shared" si="61"/>
        <v>0.9</v>
      </c>
      <c r="AI110" s="95">
        <f t="shared" si="62"/>
        <v>6690327.4805633426</v>
      </c>
      <c r="AJ110" s="95">
        <f t="shared" si="63"/>
        <v>0</v>
      </c>
      <c r="AK110" s="95">
        <f t="shared" si="64"/>
        <v>7982624.2931101872</v>
      </c>
      <c r="AL110" s="95">
        <f t="shared" si="65"/>
        <v>7954838.2739151884</v>
      </c>
      <c r="AM110" s="95">
        <f t="shared" si="66"/>
        <v>7954838.2739151884</v>
      </c>
      <c r="AN110" s="95">
        <f t="shared" si="67"/>
        <v>0</v>
      </c>
      <c r="AO110" s="95">
        <f t="shared" si="68"/>
        <v>7954838.2739151884</v>
      </c>
      <c r="AP110" s="95">
        <f t="shared" si="69"/>
        <v>7954569.7730569867</v>
      </c>
      <c r="AQ110" s="95">
        <f t="shared" si="70"/>
        <v>7954569.7730569867</v>
      </c>
      <c r="AR110" s="95">
        <f t="shared" si="71"/>
        <v>0</v>
      </c>
      <c r="AS110" s="95">
        <f t="shared" si="72"/>
        <v>7954569.7730569867</v>
      </c>
      <c r="AT110" s="95">
        <f t="shared" si="73"/>
        <v>7954569.7730569849</v>
      </c>
      <c r="AU110" s="95">
        <v>7954569.7730569877</v>
      </c>
      <c r="AV110" s="95">
        <f t="shared" si="74"/>
        <v>0</v>
      </c>
      <c r="AW110" s="95">
        <f>'[1]Populations-merged FY21'!K103</f>
        <v>6110</v>
      </c>
      <c r="AX110" s="103">
        <f t="shared" si="75"/>
        <v>1302</v>
      </c>
      <c r="AY110" s="104">
        <v>110</v>
      </c>
      <c r="AZ110" s="118">
        <f t="shared" si="76"/>
        <v>143220</v>
      </c>
      <c r="BA110" s="119">
        <f t="shared" si="77"/>
        <v>7811349.7730569877</v>
      </c>
      <c r="BB110" s="128">
        <f t="shared" si="41"/>
        <v>7789215.7730569877</v>
      </c>
      <c r="BC110" s="121">
        <f>'[1]Spec Schs Calculations-21'!C101</f>
        <v>8</v>
      </c>
      <c r="BD110" s="129">
        <f t="shared" si="42"/>
        <v>10416</v>
      </c>
      <c r="BE110" s="123">
        <f>'[1]Spec Schs Calculations-21'!D101</f>
        <v>0</v>
      </c>
      <c r="BF110" s="130">
        <f t="shared" si="43"/>
        <v>0</v>
      </c>
      <c r="BG110" s="123">
        <f>'[1]Spec Schs Calculations-21'!E101</f>
        <v>9</v>
      </c>
      <c r="BH110" s="130">
        <f t="shared" si="44"/>
        <v>11718</v>
      </c>
      <c r="BI110" s="131">
        <f>'[1]Spec Schs Calculations-21'!F101</f>
        <v>0</v>
      </c>
      <c r="BJ110" s="130">
        <f t="shared" si="45"/>
        <v>0</v>
      </c>
      <c r="BK110" s="127">
        <f t="shared" si="78"/>
        <v>22134</v>
      </c>
      <c r="BL110" s="11"/>
    </row>
    <row r="111" spans="1:67" ht="14.5" x14ac:dyDescent="0.35">
      <c r="A111" s="101">
        <v>4700078</v>
      </c>
      <c r="B111" s="95" t="s">
        <v>455</v>
      </c>
      <c r="C111" s="95">
        <f>'[1]2020-2021 Final-merged'!F104</f>
        <v>76200.228477730212</v>
      </c>
      <c r="D111" s="95">
        <f>'[1]2020-2021 Final-merged'!G104</f>
        <v>16625.718800645598</v>
      </c>
      <c r="E111" s="95">
        <f>'[1]2020-2021 Final-merged'!H104</f>
        <v>26894.917473316695</v>
      </c>
      <c r="F111" s="95">
        <f>'[1]2020-2021 Final-merged'!I104</f>
        <v>24409.413882642963</v>
      </c>
      <c r="G111" s="95">
        <f>'[1]2020-2021 Final-merged'!J104</f>
        <v>144130.27863433547</v>
      </c>
      <c r="H111" s="95">
        <f>'[1]2020-2021 Final-merged'!K104</f>
        <v>68189.133496478185</v>
      </c>
      <c r="I111" s="95">
        <f>'[1]2020-2021 Final-merged'!L104</f>
        <v>14131.860980548758</v>
      </c>
      <c r="J111" s="95">
        <f>'[1]2020-2021 Final-merged'!M104</f>
        <v>25776.820961360761</v>
      </c>
      <c r="K111" s="95">
        <f>'[1]2020-2021 Final-merged'!N104</f>
        <v>22015.699021900276</v>
      </c>
      <c r="L111" s="95">
        <f>'[1]2020-2021 Final-merged'!O104</f>
        <v>130113.51446028799</v>
      </c>
      <c r="M111" s="95">
        <f t="shared" si="46"/>
        <v>130113.51446028799</v>
      </c>
      <c r="N111" s="95">
        <f>'[1]Hold Harmless Base-21'!Y103</f>
        <v>142680.45766257771</v>
      </c>
      <c r="O111" s="110">
        <f t="shared" si="47"/>
        <v>-12566.943202289724</v>
      </c>
      <c r="P111" s="111" t="str">
        <f t="shared" si="48"/>
        <v>0</v>
      </c>
      <c r="Q111" s="112">
        <f t="shared" si="49"/>
        <v>0</v>
      </c>
      <c r="R111" s="113">
        <f t="shared" si="50"/>
        <v>130113.51446028799</v>
      </c>
      <c r="S111" s="114">
        <f t="shared" si="51"/>
        <v>0.91192246360739149</v>
      </c>
      <c r="T111" s="115">
        <f t="shared" si="52"/>
        <v>1</v>
      </c>
      <c r="U111" s="101" t="b">
        <f t="shared" si="53"/>
        <v>0</v>
      </c>
      <c r="V111" s="95">
        <f t="shared" si="54"/>
        <v>128966.48843316404</v>
      </c>
      <c r="W111" s="95">
        <f t="shared" si="55"/>
        <v>128966.48843316422</v>
      </c>
      <c r="X111" s="95">
        <f t="shared" si="56"/>
        <v>128966.48843316422</v>
      </c>
      <c r="Y111" s="95">
        <f>'[1]Hold Harmless Base-21'!L103</f>
        <v>75433.722714010495</v>
      </c>
      <c r="Z111" s="95">
        <f>'[1]Hold Harmless Base-21'!M103</f>
        <v>16458.47902274385</v>
      </c>
      <c r="AA111" s="95">
        <f>'[1]Hold Harmless Base-21'!N103</f>
        <v>26624.378792922998</v>
      </c>
      <c r="AB111" s="95">
        <f>'[1]Hold Harmless Base-21'!O103</f>
        <v>24163.877132900358</v>
      </c>
      <c r="AC111" s="95">
        <f t="shared" si="57"/>
        <v>142680.45766257771</v>
      </c>
      <c r="AD111" s="116">
        <f>'[1]Populations-merged FY21'!M104</f>
        <v>0.12804232804232804</v>
      </c>
      <c r="AE111" s="117">
        <f t="shared" si="58"/>
        <v>0.85</v>
      </c>
      <c r="AF111" s="117">
        <f t="shared" si="59"/>
        <v>0</v>
      </c>
      <c r="AG111" s="117">
        <f t="shared" si="60"/>
        <v>0</v>
      </c>
      <c r="AH111" s="117">
        <f t="shared" si="61"/>
        <v>0.85</v>
      </c>
      <c r="AI111" s="95">
        <f t="shared" si="62"/>
        <v>121278.38901319104</v>
      </c>
      <c r="AJ111" s="95">
        <f t="shared" si="63"/>
        <v>0</v>
      </c>
      <c r="AK111" s="95">
        <f t="shared" si="64"/>
        <v>128966.48843316422</v>
      </c>
      <c r="AL111" s="95">
        <f t="shared" si="65"/>
        <v>128517.58025566071</v>
      </c>
      <c r="AM111" s="95">
        <f t="shared" si="66"/>
        <v>128517.58025566071</v>
      </c>
      <c r="AN111" s="95">
        <f t="shared" si="67"/>
        <v>0</v>
      </c>
      <c r="AO111" s="95">
        <f t="shared" si="68"/>
        <v>128517.58025566071</v>
      </c>
      <c r="AP111" s="95">
        <f t="shared" si="69"/>
        <v>128513.24238235588</v>
      </c>
      <c r="AQ111" s="95">
        <f t="shared" si="70"/>
        <v>128513.24238235588</v>
      </c>
      <c r="AR111" s="95">
        <f t="shared" si="71"/>
        <v>0</v>
      </c>
      <c r="AS111" s="95">
        <f t="shared" si="72"/>
        <v>128513.24238235588</v>
      </c>
      <c r="AT111" s="95">
        <f t="shared" si="73"/>
        <v>128513.24238235585</v>
      </c>
      <c r="AU111" s="95">
        <v>128513.24238235588</v>
      </c>
      <c r="AV111" s="95">
        <f t="shared" si="74"/>
        <v>0</v>
      </c>
      <c r="AW111" s="95">
        <f>'[1]Populations-merged FY21'!K104</f>
        <v>121</v>
      </c>
      <c r="AX111" s="103">
        <f t="shared" si="75"/>
        <v>1062</v>
      </c>
      <c r="AY111" s="104">
        <v>0</v>
      </c>
      <c r="AZ111" s="118">
        <f t="shared" si="76"/>
        <v>0</v>
      </c>
      <c r="BA111" s="119">
        <f t="shared" si="77"/>
        <v>128513.24238235588</v>
      </c>
      <c r="BB111" s="128">
        <f t="shared" si="41"/>
        <v>128513.24238235588</v>
      </c>
      <c r="BC111" s="121">
        <f>'[1]Spec Schs Calculations-21'!C102</f>
        <v>0</v>
      </c>
      <c r="BD111" s="129">
        <f t="shared" si="42"/>
        <v>0</v>
      </c>
      <c r="BE111" s="123">
        <f>'[1]Spec Schs Calculations-21'!D102</f>
        <v>0</v>
      </c>
      <c r="BF111" s="130">
        <f t="shared" si="43"/>
        <v>0</v>
      </c>
      <c r="BG111" s="123">
        <f>'[1]Spec Schs Calculations-21'!E102</f>
        <v>0</v>
      </c>
      <c r="BH111" s="130">
        <f t="shared" si="44"/>
        <v>0</v>
      </c>
      <c r="BI111" s="131">
        <f>'[1]Spec Schs Calculations-21'!F102</f>
        <v>0</v>
      </c>
      <c r="BJ111" s="130">
        <f t="shared" si="45"/>
        <v>0</v>
      </c>
      <c r="BK111" s="127">
        <f t="shared" si="78"/>
        <v>0</v>
      </c>
      <c r="BL111" s="11"/>
    </row>
    <row r="112" spans="1:67" ht="14.5" x14ac:dyDescent="0.35">
      <c r="A112" s="101">
        <v>4703060</v>
      </c>
      <c r="B112" s="95" t="s">
        <v>456</v>
      </c>
      <c r="C112" s="95">
        <f>'[1]2020-2021 Final-merged'!F105</f>
        <v>408835.15994955238</v>
      </c>
      <c r="D112" s="95">
        <f>'[1]2020-2021 Final-merged'!G105</f>
        <v>99206.271589386015</v>
      </c>
      <c r="E112" s="95">
        <f>'[1]2020-2021 Final-merged'!H105</f>
        <v>204331.79615014998</v>
      </c>
      <c r="F112" s="95">
        <f>'[1]2020-2021 Final-merged'!I105</f>
        <v>206465.15314244825</v>
      </c>
      <c r="G112" s="95">
        <f>'[1]2020-2021 Final-merged'!J105</f>
        <v>918838.38083153672</v>
      </c>
      <c r="H112" s="95">
        <f>'[1]2020-2021 Final-merged'!K105</f>
        <v>414206.71999926848</v>
      </c>
      <c r="I112" s="95">
        <f>'[1]2020-2021 Final-merged'!L105</f>
        <v>102390.7450758802</v>
      </c>
      <c r="J112" s="95">
        <f>'[1]2020-2021 Final-merged'!M105</f>
        <v>204225.58238371814</v>
      </c>
      <c r="K112" s="95">
        <f>'[1]2020-2021 Final-merged'!N105</f>
        <v>185818.63782820344</v>
      </c>
      <c r="L112" s="95">
        <f>'[1]2020-2021 Final-merged'!O105</f>
        <v>906641.68528707023</v>
      </c>
      <c r="M112" s="95">
        <f t="shared" si="46"/>
        <v>906641.68528707023</v>
      </c>
      <c r="N112" s="95">
        <f>'[1]Hold Harmless Base-21'!Y104</f>
        <v>868839.32631696598</v>
      </c>
      <c r="O112" s="110">
        <f t="shared" si="47"/>
        <v>37802.358970104251</v>
      </c>
      <c r="P112" s="111">
        <f t="shared" si="48"/>
        <v>37802.358970104251</v>
      </c>
      <c r="Q112" s="112">
        <f t="shared" si="49"/>
        <v>17922.127449161497</v>
      </c>
      <c r="R112" s="113">
        <f t="shared" si="50"/>
        <v>888719.55783790874</v>
      </c>
      <c r="S112" s="114">
        <f t="shared" si="51"/>
        <v>1.0228813670361994</v>
      </c>
      <c r="T112" s="115">
        <f t="shared" si="52"/>
        <v>0.98023240300992032</v>
      </c>
      <c r="U112" s="101" t="b">
        <f t="shared" si="53"/>
        <v>0</v>
      </c>
      <c r="V112" s="95">
        <f t="shared" si="54"/>
        <v>880884.97994734463</v>
      </c>
      <c r="W112" s="95">
        <f t="shared" si="55"/>
        <v>880884.9799473458</v>
      </c>
      <c r="X112" s="95">
        <f t="shared" si="56"/>
        <v>880884.9799473458</v>
      </c>
      <c r="Y112" s="95">
        <f>'[1]Hold Harmless Base-21'!L104</f>
        <v>386588.18825547525</v>
      </c>
      <c r="Z112" s="95">
        <f>'[1]Hold Harmless Base-21'!M104</f>
        <v>93807.912220792728</v>
      </c>
      <c r="AA112" s="95">
        <f>'[1]Hold Harmless Base-21'!N104</f>
        <v>193212.97827325005</v>
      </c>
      <c r="AB112" s="95">
        <f>'[1]Hold Harmless Base-21'!O104</f>
        <v>195230.24756744801</v>
      </c>
      <c r="AC112" s="95">
        <f t="shared" si="57"/>
        <v>868839.32631696598</v>
      </c>
      <c r="AD112" s="116">
        <f>'[1]Populations-merged FY21'!M105</f>
        <v>0.23641042135734963</v>
      </c>
      <c r="AE112" s="117">
        <f t="shared" si="58"/>
        <v>0</v>
      </c>
      <c r="AF112" s="117">
        <f t="shared" si="59"/>
        <v>0.9</v>
      </c>
      <c r="AG112" s="117">
        <f t="shared" si="60"/>
        <v>0</v>
      </c>
      <c r="AH112" s="117">
        <f t="shared" si="61"/>
        <v>0.9</v>
      </c>
      <c r="AI112" s="95">
        <f t="shared" si="62"/>
        <v>781955.3936852694</v>
      </c>
      <c r="AJ112" s="95">
        <f t="shared" si="63"/>
        <v>0</v>
      </c>
      <c r="AK112" s="95">
        <f t="shared" si="64"/>
        <v>880884.9799473458</v>
      </c>
      <c r="AL112" s="95">
        <f t="shared" si="65"/>
        <v>877818.78441281104</v>
      </c>
      <c r="AM112" s="95">
        <f t="shared" si="66"/>
        <v>877818.78441281104</v>
      </c>
      <c r="AN112" s="95">
        <f t="shared" si="67"/>
        <v>0</v>
      </c>
      <c r="AO112" s="95">
        <f t="shared" si="68"/>
        <v>877818.78441281104</v>
      </c>
      <c r="AP112" s="95">
        <f t="shared" si="69"/>
        <v>877789.15526274603</v>
      </c>
      <c r="AQ112" s="95">
        <f t="shared" si="70"/>
        <v>877789.15526274603</v>
      </c>
      <c r="AR112" s="95">
        <f t="shared" si="71"/>
        <v>0</v>
      </c>
      <c r="AS112" s="95">
        <f t="shared" si="72"/>
        <v>877789.15526274603</v>
      </c>
      <c r="AT112" s="95">
        <f t="shared" si="73"/>
        <v>877789.1552627458</v>
      </c>
      <c r="AU112" s="95">
        <v>877789.15526274615</v>
      </c>
      <c r="AV112" s="95">
        <f t="shared" si="74"/>
        <v>0</v>
      </c>
      <c r="AW112" s="95">
        <f>'[1]Populations-merged FY21'!K105</f>
        <v>735</v>
      </c>
      <c r="AX112" s="103">
        <f t="shared" si="75"/>
        <v>1194</v>
      </c>
      <c r="AY112" s="104">
        <v>0</v>
      </c>
      <c r="AZ112" s="118">
        <f t="shared" si="76"/>
        <v>0</v>
      </c>
      <c r="BA112" s="119">
        <f t="shared" si="77"/>
        <v>877789.15526274615</v>
      </c>
      <c r="BB112" s="128">
        <f t="shared" si="41"/>
        <v>869431.15526274615</v>
      </c>
      <c r="BC112" s="121">
        <f>'[1]Spec Schs Calculations-21'!C103</f>
        <v>0</v>
      </c>
      <c r="BD112" s="129">
        <f t="shared" si="42"/>
        <v>0</v>
      </c>
      <c r="BE112" s="123">
        <f>'[1]Spec Schs Calculations-21'!D103</f>
        <v>0</v>
      </c>
      <c r="BF112" s="130">
        <f t="shared" si="43"/>
        <v>0</v>
      </c>
      <c r="BG112" s="123">
        <f>'[1]Spec Schs Calculations-21'!E103</f>
        <v>0</v>
      </c>
      <c r="BH112" s="130">
        <f t="shared" si="44"/>
        <v>0</v>
      </c>
      <c r="BI112" s="131">
        <f>'[1]Spec Schs Calculations-21'!F103</f>
        <v>7</v>
      </c>
      <c r="BJ112" s="130">
        <f t="shared" si="45"/>
        <v>8358</v>
      </c>
      <c r="BK112" s="127">
        <f t="shared" si="78"/>
        <v>8358</v>
      </c>
      <c r="BL112" s="11"/>
    </row>
    <row r="113" spans="1:64" ht="14.5" x14ac:dyDescent="0.35">
      <c r="A113" s="101">
        <v>4703090</v>
      </c>
      <c r="B113" s="140" t="s">
        <v>457</v>
      </c>
      <c r="C113" s="95">
        <f>'[1]2020-2021 Final-merged'!F106</f>
        <v>766056.08376666286</v>
      </c>
      <c r="D113" s="95">
        <f>'[1]2020-2021 Final-merged'!G106</f>
        <v>142343.17344659698</v>
      </c>
      <c r="E113" s="95">
        <f>'[1]2020-2021 Final-merged'!H106</f>
        <v>338502.69641438511</v>
      </c>
      <c r="F113" s="95">
        <f>'[1]2020-2021 Final-merged'!I106</f>
        <v>290151.49226825498</v>
      </c>
      <c r="G113" s="95">
        <f>'[1]2020-2021 Final-merged'!J106</f>
        <v>1537053.4458959</v>
      </c>
      <c r="H113" s="95">
        <f>'[1]2020-2021 Final-merged'!K106</f>
        <v>923089.26171265508</v>
      </c>
      <c r="I113" s="95">
        <f>'[1]2020-2021 Final-merged'!L106</f>
        <v>120991.69742960743</v>
      </c>
      <c r="J113" s="95">
        <f>'[1]2020-2021 Final-merged'!M106</f>
        <v>449816.17735465494</v>
      </c>
      <c r="K113" s="95">
        <f>'[1]2020-2021 Final-merged'!N106</f>
        <v>384183.04532844992</v>
      </c>
      <c r="L113" s="95">
        <f>'[1]2020-2021 Final-merged'!O106</f>
        <v>1878080.1818253673</v>
      </c>
      <c r="M113" s="95">
        <f t="shared" si="46"/>
        <v>1878080.1818253673</v>
      </c>
      <c r="N113" s="95">
        <f>'[1]Hold Harmless Base-21'!Y105</f>
        <v>1521450.1118716784</v>
      </c>
      <c r="O113" s="110">
        <f t="shared" si="47"/>
        <v>356630.06995368889</v>
      </c>
      <c r="P113" s="111">
        <f t="shared" si="48"/>
        <v>356630.06995368889</v>
      </c>
      <c r="Q113" s="112">
        <f t="shared" si="49"/>
        <v>169078.59033263303</v>
      </c>
      <c r="R113" s="113">
        <f t="shared" si="50"/>
        <v>1709001.5914927342</v>
      </c>
      <c r="S113" s="114">
        <f t="shared" si="51"/>
        <v>1.1232715277074259</v>
      </c>
      <c r="T113" s="115">
        <f t="shared" si="52"/>
        <v>0.90997264548721235</v>
      </c>
      <c r="U113" s="101" t="b">
        <f t="shared" si="53"/>
        <v>0</v>
      </c>
      <c r="V113" s="95">
        <f t="shared" si="54"/>
        <v>1693935.7521449181</v>
      </c>
      <c r="W113" s="95">
        <f t="shared" si="55"/>
        <v>1693935.7521449204</v>
      </c>
      <c r="X113" s="95">
        <f t="shared" si="56"/>
        <v>1693935.7521449204</v>
      </c>
      <c r="Y113" s="95">
        <f>'[1]Hold Harmless Base-21'!L105</f>
        <v>758279.49734527699</v>
      </c>
      <c r="Z113" s="95">
        <f>'[1]Hold Harmless Base-21'!M105</f>
        <v>140898.18265119859</v>
      </c>
      <c r="AA113" s="95">
        <f>'[1]Hold Harmless Base-21'!N105</f>
        <v>335066.40039334807</v>
      </c>
      <c r="AB113" s="95">
        <f>'[1]Hold Harmless Base-21'!O105</f>
        <v>287206.03148185462</v>
      </c>
      <c r="AC113" s="95">
        <f t="shared" si="57"/>
        <v>1521450.1118716784</v>
      </c>
      <c r="AD113" s="116">
        <f>'[1]Populations-merged FY21'!M106</f>
        <v>0.13895486935866982</v>
      </c>
      <c r="AE113" s="117">
        <f t="shared" si="58"/>
        <v>0.85</v>
      </c>
      <c r="AF113" s="117">
        <f t="shared" si="59"/>
        <v>0</v>
      </c>
      <c r="AG113" s="117">
        <f t="shared" si="60"/>
        <v>0</v>
      </c>
      <c r="AH113" s="117">
        <f t="shared" si="61"/>
        <v>0.85</v>
      </c>
      <c r="AI113" s="95">
        <f t="shared" si="62"/>
        <v>1293232.5950909266</v>
      </c>
      <c r="AJ113" s="95">
        <f t="shared" si="63"/>
        <v>0</v>
      </c>
      <c r="AK113" s="95">
        <f t="shared" si="64"/>
        <v>1693935.7521449204</v>
      </c>
      <c r="AL113" s="95">
        <f t="shared" si="65"/>
        <v>1688039.4792406803</v>
      </c>
      <c r="AM113" s="95">
        <f t="shared" si="66"/>
        <v>1688039.4792406803</v>
      </c>
      <c r="AN113" s="95">
        <f t="shared" si="67"/>
        <v>0</v>
      </c>
      <c r="AO113" s="95">
        <f t="shared" si="68"/>
        <v>1688039.4792406803</v>
      </c>
      <c r="AP113" s="95">
        <f t="shared" si="69"/>
        <v>1687982.5025890821</v>
      </c>
      <c r="AQ113" s="95">
        <f t="shared" si="70"/>
        <v>1687982.5025890821</v>
      </c>
      <c r="AR113" s="95">
        <f t="shared" si="71"/>
        <v>0</v>
      </c>
      <c r="AS113" s="95">
        <f t="shared" si="72"/>
        <v>1687982.5025890821</v>
      </c>
      <c r="AT113" s="95">
        <f t="shared" si="73"/>
        <v>1687982.5025890819</v>
      </c>
      <c r="AU113" s="95">
        <v>1687982.5025890821</v>
      </c>
      <c r="AV113" s="95">
        <f t="shared" si="74"/>
        <v>0</v>
      </c>
      <c r="AW113" s="95">
        <f>'[1]Populations-merged FY21'!K106</f>
        <v>1638</v>
      </c>
      <c r="AX113" s="103">
        <f t="shared" si="75"/>
        <v>1031</v>
      </c>
      <c r="AY113" s="104">
        <v>0</v>
      </c>
      <c r="AZ113" s="118">
        <f t="shared" si="76"/>
        <v>0</v>
      </c>
      <c r="BA113" s="119">
        <f t="shared" si="77"/>
        <v>1687982.5025890821</v>
      </c>
      <c r="BB113" s="128">
        <f t="shared" si="41"/>
        <v>1687982.5025890821</v>
      </c>
      <c r="BC113" s="121">
        <f>'[1]Spec Schs Calculations-21'!C104</f>
        <v>0</v>
      </c>
      <c r="BD113" s="129">
        <f t="shared" si="42"/>
        <v>0</v>
      </c>
      <c r="BE113" s="123">
        <f>'[1]Spec Schs Calculations-21'!D104</f>
        <v>0</v>
      </c>
      <c r="BF113" s="130">
        <f t="shared" si="43"/>
        <v>0</v>
      </c>
      <c r="BG113" s="123">
        <f>'[1]Spec Schs Calculations-21'!E104</f>
        <v>0</v>
      </c>
      <c r="BH113" s="130">
        <f t="shared" si="44"/>
        <v>0</v>
      </c>
      <c r="BI113" s="131">
        <f>'[1]Spec Schs Calculations-21'!F104</f>
        <v>0</v>
      </c>
      <c r="BJ113" s="130">
        <f t="shared" si="45"/>
        <v>0</v>
      </c>
      <c r="BK113" s="127">
        <f t="shared" si="78"/>
        <v>0</v>
      </c>
      <c r="BL113" s="11"/>
    </row>
    <row r="114" spans="1:64" ht="14.5" x14ac:dyDescent="0.35">
      <c r="A114" s="101">
        <v>4703150</v>
      </c>
      <c r="B114" s="95" t="s">
        <v>458</v>
      </c>
      <c r="C114" s="95">
        <f>'[1]2020-2021 Final-merged'!F107</f>
        <v>218100.85461953701</v>
      </c>
      <c r="D114" s="95">
        <f>'[1]2020-2021 Final-merged'!G107</f>
        <v>53385.49186304539</v>
      </c>
      <c r="E114" s="95">
        <f>'[1]2020-2021 Final-merged'!H107</f>
        <v>192993.99088381577</v>
      </c>
      <c r="F114" s="95">
        <f>'[1]2020-2021 Final-merged'!I107</f>
        <v>215371.56263251582</v>
      </c>
      <c r="G114" s="95">
        <f>'[1]2020-2021 Final-merged'!J107</f>
        <v>679851.89999891398</v>
      </c>
      <c r="H114" s="95">
        <f>'[1]2020-2021 Final-merged'!K107</f>
        <v>207195.81188856016</v>
      </c>
      <c r="I114" s="95">
        <f>'[1]2020-2021 Final-merged'!L107</f>
        <v>50716.217269893117</v>
      </c>
      <c r="J114" s="95">
        <f>'[1]2020-2021 Final-merged'!M107</f>
        <v>183344.29133962496</v>
      </c>
      <c r="K114" s="95">
        <f>'[1]2020-2021 Final-merged'!N107</f>
        <v>204602.98450089002</v>
      </c>
      <c r="L114" s="95">
        <f>'[1]2020-2021 Final-merged'!O107</f>
        <v>645859.30499896826</v>
      </c>
      <c r="M114" s="95">
        <f t="shared" si="46"/>
        <v>645859.30499896826</v>
      </c>
      <c r="N114" s="95">
        <f>'[1]Hold Harmless Base-21'!Y106</f>
        <v>578354.73853989202</v>
      </c>
      <c r="O114" s="110">
        <f t="shared" si="47"/>
        <v>67504.566459076246</v>
      </c>
      <c r="P114" s="111">
        <f t="shared" si="48"/>
        <v>67504.566459076246</v>
      </c>
      <c r="Q114" s="112">
        <f t="shared" si="49"/>
        <v>32003.966853939975</v>
      </c>
      <c r="R114" s="113">
        <f t="shared" si="50"/>
        <v>613855.33814502833</v>
      </c>
      <c r="S114" s="114">
        <f t="shared" si="51"/>
        <v>1.0613820502184537</v>
      </c>
      <c r="T114" s="115">
        <f t="shared" si="52"/>
        <v>0.95044746339298924</v>
      </c>
      <c r="U114" s="101" t="b">
        <f t="shared" si="53"/>
        <v>0</v>
      </c>
      <c r="V114" s="95">
        <f t="shared" si="54"/>
        <v>608443.84762721416</v>
      </c>
      <c r="W114" s="95">
        <f t="shared" si="55"/>
        <v>608443.84762721509</v>
      </c>
      <c r="X114" s="95">
        <f t="shared" si="56"/>
        <v>608443.84762721509</v>
      </c>
      <c r="Y114" s="95">
        <f>'[1]Hold Harmless Base-21'!L106</f>
        <v>185539.9135444217</v>
      </c>
      <c r="Z114" s="95">
        <f>'[1]Hold Harmless Base-21'!M106</f>
        <v>45415.40913296627</v>
      </c>
      <c r="AA114" s="95">
        <f>'[1]Hold Harmless Base-21'!N106</f>
        <v>164181.32998901358</v>
      </c>
      <c r="AB114" s="95">
        <f>'[1]Hold Harmless Base-21'!O106</f>
        <v>183218.08587349043</v>
      </c>
      <c r="AC114" s="95">
        <f t="shared" si="57"/>
        <v>578354.73853989202</v>
      </c>
      <c r="AD114" s="116">
        <f>'[1]Populations-merged FY21'!M107</f>
        <v>0.45491251682368777</v>
      </c>
      <c r="AE114" s="117">
        <f t="shared" si="58"/>
        <v>0</v>
      </c>
      <c r="AF114" s="117">
        <f t="shared" si="59"/>
        <v>0</v>
      </c>
      <c r="AG114" s="117">
        <f t="shared" si="60"/>
        <v>0.95</v>
      </c>
      <c r="AH114" s="117">
        <f t="shared" si="61"/>
        <v>0.95</v>
      </c>
      <c r="AI114" s="95">
        <f t="shared" si="62"/>
        <v>549437.00161289738</v>
      </c>
      <c r="AJ114" s="95">
        <f t="shared" si="63"/>
        <v>0</v>
      </c>
      <c r="AK114" s="95">
        <f t="shared" si="64"/>
        <v>608443.84762721509</v>
      </c>
      <c r="AL114" s="95">
        <f t="shared" si="65"/>
        <v>606325.96861794731</v>
      </c>
      <c r="AM114" s="95">
        <f t="shared" si="66"/>
        <v>606325.96861794731</v>
      </c>
      <c r="AN114" s="95">
        <f t="shared" si="67"/>
        <v>0</v>
      </c>
      <c r="AO114" s="95">
        <f t="shared" si="68"/>
        <v>606325.96861794731</v>
      </c>
      <c r="AP114" s="95">
        <f t="shared" si="69"/>
        <v>606305.50320591521</v>
      </c>
      <c r="AQ114" s="95">
        <f t="shared" si="70"/>
        <v>606305.50320591521</v>
      </c>
      <c r="AR114" s="95">
        <f t="shared" si="71"/>
        <v>0</v>
      </c>
      <c r="AS114" s="95">
        <f t="shared" si="72"/>
        <v>606305.50320591521</v>
      </c>
      <c r="AT114" s="95">
        <f t="shared" si="73"/>
        <v>606305.5032059151</v>
      </c>
      <c r="AU114" s="95">
        <v>606305.50320591521</v>
      </c>
      <c r="AV114" s="95">
        <f t="shared" si="74"/>
        <v>0</v>
      </c>
      <c r="AW114" s="95">
        <f>'[1]Populations-merged FY21'!K107</f>
        <v>338</v>
      </c>
      <c r="AX114" s="103">
        <f t="shared" si="75"/>
        <v>1794</v>
      </c>
      <c r="AY114" s="104">
        <v>0</v>
      </c>
      <c r="AZ114" s="118">
        <f t="shared" si="76"/>
        <v>0</v>
      </c>
      <c r="BA114" s="119">
        <f t="shared" si="77"/>
        <v>606305.50320591521</v>
      </c>
      <c r="BB114" s="128">
        <f t="shared" si="41"/>
        <v>604511.50320591521</v>
      </c>
      <c r="BC114" s="121">
        <f>'[1]Spec Schs Calculations-21'!C105</f>
        <v>1</v>
      </c>
      <c r="BD114" s="129">
        <f t="shared" si="42"/>
        <v>1794</v>
      </c>
      <c r="BE114" s="123">
        <f>'[1]Spec Schs Calculations-21'!D105</f>
        <v>0</v>
      </c>
      <c r="BF114" s="130">
        <f t="shared" si="43"/>
        <v>0</v>
      </c>
      <c r="BG114" s="123">
        <f>'[1]Spec Schs Calculations-21'!E105</f>
        <v>0</v>
      </c>
      <c r="BH114" s="130">
        <f t="shared" si="44"/>
        <v>0</v>
      </c>
      <c r="BI114" s="131">
        <f>'[1]Spec Schs Calculations-21'!F105</f>
        <v>0</v>
      </c>
      <c r="BJ114" s="130">
        <f t="shared" si="45"/>
        <v>0</v>
      </c>
      <c r="BK114" s="127">
        <f t="shared" si="78"/>
        <v>1794</v>
      </c>
      <c r="BL114" s="11"/>
    </row>
    <row r="115" spans="1:64" ht="14.5" x14ac:dyDescent="0.35">
      <c r="A115" s="101">
        <v>4703210</v>
      </c>
      <c r="B115" s="95" t="s">
        <v>459</v>
      </c>
      <c r="C115" s="95">
        <f>'[1]2020-2021 Final-merged'!F108</f>
        <v>462170.95098449447</v>
      </c>
      <c r="D115" s="95">
        <f>'[1]2020-2021 Final-merged'!G108</f>
        <v>113127.58762985843</v>
      </c>
      <c r="E115" s="95">
        <f>'[1]2020-2021 Final-merged'!H108</f>
        <v>178342.06871634375</v>
      </c>
      <c r="F115" s="95">
        <f>'[1]2020-2021 Final-merged'!I108</f>
        <v>175089.09497537711</v>
      </c>
      <c r="G115" s="95">
        <f>'[1]2020-2021 Final-merged'!J108</f>
        <v>928729.70230607374</v>
      </c>
      <c r="H115" s="95">
        <f>'[1]2020-2021 Final-merged'!K108</f>
        <v>485213.58628485719</v>
      </c>
      <c r="I115" s="95">
        <f>'[1]2020-2021 Final-merged'!L108</f>
        <v>119943.44423174535</v>
      </c>
      <c r="J115" s="95">
        <f>'[1]2020-2021 Final-merged'!M108</f>
        <v>203765.41819745264</v>
      </c>
      <c r="K115" s="95">
        <f>'[1]2020-2021 Final-merged'!N108</f>
        <v>172122.737807584</v>
      </c>
      <c r="L115" s="95">
        <f>'[1]2020-2021 Final-merged'!O108</f>
        <v>981045.18652163923</v>
      </c>
      <c r="M115" s="95">
        <f t="shared" si="46"/>
        <v>981045.18652163923</v>
      </c>
      <c r="N115" s="95">
        <f>'[1]Hold Harmless Base-21'!Y107</f>
        <v>907914.51260572055</v>
      </c>
      <c r="O115" s="110">
        <f t="shared" si="47"/>
        <v>73130.673915918684</v>
      </c>
      <c r="P115" s="111">
        <f t="shared" si="48"/>
        <v>73130.673915918684</v>
      </c>
      <c r="Q115" s="112">
        <f t="shared" si="49"/>
        <v>34671.308724428804</v>
      </c>
      <c r="R115" s="113">
        <f t="shared" si="50"/>
        <v>946373.87779721047</v>
      </c>
      <c r="S115" s="114">
        <f t="shared" si="51"/>
        <v>1.0423601172329664</v>
      </c>
      <c r="T115" s="115">
        <f t="shared" si="52"/>
        <v>0.96465880552621819</v>
      </c>
      <c r="U115" s="101" t="b">
        <f t="shared" si="53"/>
        <v>0</v>
      </c>
      <c r="V115" s="95">
        <f t="shared" si="54"/>
        <v>938031.04366713297</v>
      </c>
      <c r="W115" s="95">
        <f t="shared" si="55"/>
        <v>938031.04366713425</v>
      </c>
      <c r="X115" s="95">
        <f t="shared" si="56"/>
        <v>938031.04366713425</v>
      </c>
      <c r="Y115" s="95">
        <f>'[1]Hold Harmless Base-21'!L107</f>
        <v>451812.52700510883</v>
      </c>
      <c r="Z115" s="95">
        <f>'[1]Hold Harmless Base-21'!M107</f>
        <v>110592.11127865329</v>
      </c>
      <c r="AA115" s="95">
        <f>'[1]Hold Harmless Base-21'!N107</f>
        <v>174344.97033274893</v>
      </c>
      <c r="AB115" s="95">
        <f>'[1]Hold Harmless Base-21'!O107</f>
        <v>171164.90398920947</v>
      </c>
      <c r="AC115" s="95">
        <f t="shared" si="57"/>
        <v>907914.51260572055</v>
      </c>
      <c r="AD115" s="116">
        <f>'[1]Populations-merged FY21'!M108</f>
        <v>0.18284136759396899</v>
      </c>
      <c r="AE115" s="117">
        <f t="shared" si="58"/>
        <v>0</v>
      </c>
      <c r="AF115" s="117">
        <f t="shared" si="59"/>
        <v>0.9</v>
      </c>
      <c r="AG115" s="117">
        <f t="shared" si="60"/>
        <v>0</v>
      </c>
      <c r="AH115" s="117">
        <f t="shared" si="61"/>
        <v>0.9</v>
      </c>
      <c r="AI115" s="95">
        <f t="shared" si="62"/>
        <v>817123.06134514848</v>
      </c>
      <c r="AJ115" s="95">
        <f t="shared" si="63"/>
        <v>0</v>
      </c>
      <c r="AK115" s="95">
        <f t="shared" si="64"/>
        <v>938031.04366713425</v>
      </c>
      <c r="AL115" s="95">
        <f t="shared" si="65"/>
        <v>934765.93339414604</v>
      </c>
      <c r="AM115" s="95">
        <f t="shared" si="66"/>
        <v>934765.93339414604</v>
      </c>
      <c r="AN115" s="95">
        <f t="shared" si="67"/>
        <v>0</v>
      </c>
      <c r="AO115" s="95">
        <f t="shared" si="68"/>
        <v>934765.93339414604</v>
      </c>
      <c r="AP115" s="95">
        <f t="shared" si="69"/>
        <v>934734.38209835696</v>
      </c>
      <c r="AQ115" s="95">
        <f t="shared" si="70"/>
        <v>934734.38209835696</v>
      </c>
      <c r="AR115" s="95">
        <f t="shared" si="71"/>
        <v>0</v>
      </c>
      <c r="AS115" s="95">
        <f t="shared" si="72"/>
        <v>934734.38209835696</v>
      </c>
      <c r="AT115" s="95">
        <f t="shared" si="73"/>
        <v>934734.38209835673</v>
      </c>
      <c r="AU115" s="95">
        <v>934734.38209835708</v>
      </c>
      <c r="AV115" s="95">
        <f t="shared" si="74"/>
        <v>0</v>
      </c>
      <c r="AW115" s="95">
        <f>'[1]Populations-merged FY21'!K108</f>
        <v>861</v>
      </c>
      <c r="AX115" s="103">
        <f t="shared" si="75"/>
        <v>1086</v>
      </c>
      <c r="AY115" s="104">
        <v>0</v>
      </c>
      <c r="AZ115" s="118">
        <f t="shared" si="76"/>
        <v>0</v>
      </c>
      <c r="BA115" s="119">
        <f t="shared" si="77"/>
        <v>934734.38209835708</v>
      </c>
      <c r="BB115" s="128">
        <f t="shared" si="41"/>
        <v>933648.38209835708</v>
      </c>
      <c r="BC115" s="121">
        <f>'[1]Spec Schs Calculations-21'!C106</f>
        <v>1</v>
      </c>
      <c r="BD115" s="129">
        <f t="shared" si="42"/>
        <v>1086</v>
      </c>
      <c r="BE115" s="123">
        <f>'[1]Spec Schs Calculations-21'!D106</f>
        <v>0</v>
      </c>
      <c r="BF115" s="130">
        <f t="shared" si="43"/>
        <v>0</v>
      </c>
      <c r="BG115" s="123">
        <f>'[1]Spec Schs Calculations-21'!E106</f>
        <v>0</v>
      </c>
      <c r="BH115" s="130">
        <f t="shared" si="44"/>
        <v>0</v>
      </c>
      <c r="BI115" s="131">
        <f>'[1]Spec Schs Calculations-21'!F106</f>
        <v>0</v>
      </c>
      <c r="BJ115" s="130">
        <f t="shared" si="45"/>
        <v>0</v>
      </c>
      <c r="BK115" s="127">
        <f t="shared" si="78"/>
        <v>1086</v>
      </c>
      <c r="BL115" s="11"/>
    </row>
    <row r="116" spans="1:64" ht="14.5" x14ac:dyDescent="0.35">
      <c r="A116" s="101">
        <v>4703240</v>
      </c>
      <c r="B116" s="95" t="s">
        <v>460</v>
      </c>
      <c r="C116" s="95">
        <f>'[1]2020-2021 Final-merged'!F109</f>
        <v>441740.45494336385</v>
      </c>
      <c r="D116" s="95">
        <f>'[1]2020-2021 Final-merged'!G109</f>
        <v>108126.72652794112</v>
      </c>
      <c r="E116" s="95">
        <f>'[1]2020-2021 Final-merged'!H109</f>
        <v>209028.72617704124</v>
      </c>
      <c r="F116" s="95">
        <f>'[1]2020-2021 Final-merged'!I109</f>
        <v>174184.31348640428</v>
      </c>
      <c r="G116" s="95">
        <f>'[1]2020-2021 Final-merged'!J109</f>
        <v>933080.22113475041</v>
      </c>
      <c r="H116" s="95">
        <f>'[1]2020-2021 Final-merged'!K109</f>
        <v>397566.40944902744</v>
      </c>
      <c r="I116" s="95">
        <f>'[1]2020-2021 Final-merged'!L109</f>
        <v>97314.053875147016</v>
      </c>
      <c r="J116" s="95">
        <f>'[1]2020-2021 Final-merged'!M109</f>
        <v>188125.85355933712</v>
      </c>
      <c r="K116" s="95">
        <f>'[1]2020-2021 Final-merged'!N109</f>
        <v>156765.88213776387</v>
      </c>
      <c r="L116" s="95">
        <f>'[1]2020-2021 Final-merged'!O109</f>
        <v>839772.1990212755</v>
      </c>
      <c r="M116" s="95">
        <f t="shared" si="46"/>
        <v>839772.1990212755</v>
      </c>
      <c r="N116" s="95">
        <f>'[1]Hold Harmless Base-21'!Y108</f>
        <v>731783.44589077821</v>
      </c>
      <c r="O116" s="110">
        <f t="shared" si="47"/>
        <v>107988.75313049729</v>
      </c>
      <c r="P116" s="111">
        <f t="shared" si="48"/>
        <v>107988.75313049729</v>
      </c>
      <c r="Q116" s="112">
        <f t="shared" si="49"/>
        <v>51197.550878012647</v>
      </c>
      <c r="R116" s="113">
        <f t="shared" si="50"/>
        <v>788574.64814326284</v>
      </c>
      <c r="S116" s="114">
        <f t="shared" si="51"/>
        <v>1.0776065686801024</v>
      </c>
      <c r="T116" s="115">
        <f t="shared" si="52"/>
        <v>0.939034001199752</v>
      </c>
      <c r="U116" s="101" t="b">
        <f t="shared" si="53"/>
        <v>0</v>
      </c>
      <c r="V116" s="95">
        <f t="shared" si="54"/>
        <v>781622.90566284198</v>
      </c>
      <c r="W116" s="95">
        <f t="shared" si="55"/>
        <v>781622.90566284303</v>
      </c>
      <c r="X116" s="95">
        <f t="shared" si="56"/>
        <v>781622.90566284303</v>
      </c>
      <c r="Y116" s="95">
        <f>'[1]Hold Harmless Base-21'!L108</f>
        <v>346442.18684079428</v>
      </c>
      <c r="Z116" s="95">
        <f>'[1]Hold Harmless Base-21'!M108</f>
        <v>84800.156234454917</v>
      </c>
      <c r="AA116" s="95">
        <f>'[1]Hold Harmless Base-21'!N108</f>
        <v>163934.20208390095</v>
      </c>
      <c r="AB116" s="95">
        <f>'[1]Hold Harmless Base-21'!O108</f>
        <v>136606.90073162812</v>
      </c>
      <c r="AC116" s="95">
        <f t="shared" si="57"/>
        <v>731783.44589077821</v>
      </c>
      <c r="AD116" s="116">
        <f>'[1]Populations-merged FY21'!M109</f>
        <v>0.21145510835913311</v>
      </c>
      <c r="AE116" s="117">
        <f t="shared" si="58"/>
        <v>0</v>
      </c>
      <c r="AF116" s="117">
        <f t="shared" si="59"/>
        <v>0.9</v>
      </c>
      <c r="AG116" s="117">
        <f t="shared" si="60"/>
        <v>0</v>
      </c>
      <c r="AH116" s="117">
        <f t="shared" si="61"/>
        <v>0.9</v>
      </c>
      <c r="AI116" s="95">
        <f t="shared" si="62"/>
        <v>658605.10130170046</v>
      </c>
      <c r="AJ116" s="95">
        <f t="shared" si="63"/>
        <v>0</v>
      </c>
      <c r="AK116" s="95">
        <f t="shared" si="64"/>
        <v>781622.90566284303</v>
      </c>
      <c r="AL116" s="95">
        <f t="shared" si="65"/>
        <v>778902.22280686256</v>
      </c>
      <c r="AM116" s="95">
        <f t="shared" si="66"/>
        <v>778902.22280686256</v>
      </c>
      <c r="AN116" s="95">
        <f t="shared" si="67"/>
        <v>0</v>
      </c>
      <c r="AO116" s="95">
        <f t="shared" si="68"/>
        <v>778902.22280686256</v>
      </c>
      <c r="AP116" s="95">
        <f t="shared" si="69"/>
        <v>778875.93240244733</v>
      </c>
      <c r="AQ116" s="95">
        <f t="shared" si="70"/>
        <v>778875.93240244733</v>
      </c>
      <c r="AR116" s="95">
        <f t="shared" si="71"/>
        <v>0</v>
      </c>
      <c r="AS116" s="95">
        <f t="shared" si="72"/>
        <v>778875.93240244733</v>
      </c>
      <c r="AT116" s="95">
        <f t="shared" si="73"/>
        <v>778875.9324024471</v>
      </c>
      <c r="AU116" s="95">
        <v>778875.93240244745</v>
      </c>
      <c r="AV116" s="95">
        <f t="shared" si="74"/>
        <v>0</v>
      </c>
      <c r="AW116" s="95">
        <f>'[1]Populations-merged FY21'!K109</f>
        <v>683</v>
      </c>
      <c r="AX116" s="103">
        <f t="shared" si="75"/>
        <v>1140</v>
      </c>
      <c r="AY116" s="104">
        <v>0</v>
      </c>
      <c r="AZ116" s="118">
        <f t="shared" si="76"/>
        <v>0</v>
      </c>
      <c r="BA116" s="119">
        <f t="shared" si="77"/>
        <v>778875.93240244745</v>
      </c>
      <c r="BB116" s="128">
        <f t="shared" si="41"/>
        <v>777735.93240244745</v>
      </c>
      <c r="BC116" s="121">
        <f>'[1]Spec Schs Calculations-21'!C107</f>
        <v>1</v>
      </c>
      <c r="BD116" s="129">
        <f t="shared" si="42"/>
        <v>1140</v>
      </c>
      <c r="BE116" s="123">
        <f>'[1]Spec Schs Calculations-21'!D107</f>
        <v>0</v>
      </c>
      <c r="BF116" s="130">
        <f t="shared" si="43"/>
        <v>0</v>
      </c>
      <c r="BG116" s="123">
        <f>'[1]Spec Schs Calculations-21'!E107</f>
        <v>0</v>
      </c>
      <c r="BH116" s="130">
        <f t="shared" si="44"/>
        <v>0</v>
      </c>
      <c r="BI116" s="131">
        <f>'[1]Spec Schs Calculations-21'!F107</f>
        <v>0</v>
      </c>
      <c r="BJ116" s="130">
        <f t="shared" si="45"/>
        <v>0</v>
      </c>
      <c r="BK116" s="127">
        <f t="shared" si="78"/>
        <v>1140</v>
      </c>
      <c r="BL116" s="11"/>
    </row>
    <row r="117" spans="1:64" ht="14.5" x14ac:dyDescent="0.35">
      <c r="A117" s="101">
        <v>4703270</v>
      </c>
      <c r="B117" s="95" t="s">
        <v>461</v>
      </c>
      <c r="C117" s="95">
        <f>'[1]2020-2021 Final-merged'!F110</f>
        <v>127552.55636489627</v>
      </c>
      <c r="D117" s="95">
        <f>'[1]2020-2021 Final-merged'!G110</f>
        <v>31221.59228494301</v>
      </c>
      <c r="E117" s="95">
        <f>'[1]2020-2021 Final-merged'!H110</f>
        <v>101303.62396644453</v>
      </c>
      <c r="F117" s="95">
        <f>'[1]2020-2021 Final-merged'!I110</f>
        <v>108300.24048349657</v>
      </c>
      <c r="G117" s="95">
        <f>'[1]2020-2021 Final-merged'!J110</f>
        <v>368378.01309978036</v>
      </c>
      <c r="H117" s="95">
        <f>'[1]2020-2021 Final-merged'!K110</f>
        <v>121174.92854665146</v>
      </c>
      <c r="I117" s="95">
        <f>'[1]2020-2021 Final-merged'!L110</f>
        <v>29660.512670695858</v>
      </c>
      <c r="J117" s="95">
        <f>'[1]2020-2021 Final-merged'!M110</f>
        <v>96238.442768122302</v>
      </c>
      <c r="K117" s="95">
        <f>'[1]2020-2021 Final-merged'!N110</f>
        <v>102885.22845932173</v>
      </c>
      <c r="L117" s="95">
        <f>'[1]2020-2021 Final-merged'!O110</f>
        <v>349959.11244479136</v>
      </c>
      <c r="M117" s="95">
        <f t="shared" si="46"/>
        <v>349959.11244479136</v>
      </c>
      <c r="N117" s="95">
        <f>'[1]Hold Harmless Base-21'!Y109</f>
        <v>286902.21395031427</v>
      </c>
      <c r="O117" s="110">
        <f t="shared" si="47"/>
        <v>63056.898494477093</v>
      </c>
      <c r="P117" s="111">
        <f t="shared" si="48"/>
        <v>63056.898494477093</v>
      </c>
      <c r="Q117" s="112">
        <f t="shared" si="49"/>
        <v>29895.324052676217</v>
      </c>
      <c r="R117" s="113">
        <f t="shared" si="50"/>
        <v>320063.78839211515</v>
      </c>
      <c r="S117" s="114">
        <f t="shared" si="51"/>
        <v>1.1155849374084781</v>
      </c>
      <c r="T117" s="115">
        <f t="shared" si="52"/>
        <v>0.91457480891459164</v>
      </c>
      <c r="U117" s="101" t="b">
        <f t="shared" si="53"/>
        <v>0</v>
      </c>
      <c r="V117" s="95">
        <f t="shared" si="54"/>
        <v>317242.24062939064</v>
      </c>
      <c r="W117" s="95">
        <f t="shared" si="55"/>
        <v>317242.2406293911</v>
      </c>
      <c r="X117" s="95">
        <f t="shared" si="56"/>
        <v>317242.2406293911</v>
      </c>
      <c r="Y117" s="95">
        <f>'[1]Hold Harmless Base-21'!L109</f>
        <v>99341.191696472641</v>
      </c>
      <c r="Z117" s="95">
        <f>'[1]Hold Harmless Base-21'!M109</f>
        <v>24316.174231543846</v>
      </c>
      <c r="AA117" s="95">
        <f>'[1]Hold Harmless Base-21'!N109</f>
        <v>78897.852107396538</v>
      </c>
      <c r="AB117" s="95">
        <f>'[1]Hold Harmless Base-21'!O109</f>
        <v>84346.995914901272</v>
      </c>
      <c r="AC117" s="95">
        <f t="shared" si="57"/>
        <v>286902.21395031427</v>
      </c>
      <c r="AD117" s="116">
        <f>'[1]Populations-merged FY21'!M110</f>
        <v>0.38113948919449903</v>
      </c>
      <c r="AE117" s="117">
        <f t="shared" si="58"/>
        <v>0</v>
      </c>
      <c r="AF117" s="117">
        <f t="shared" si="59"/>
        <v>0</v>
      </c>
      <c r="AG117" s="117">
        <f t="shared" si="60"/>
        <v>0.95</v>
      </c>
      <c r="AH117" s="117">
        <f t="shared" si="61"/>
        <v>0.95</v>
      </c>
      <c r="AI117" s="95">
        <f t="shared" si="62"/>
        <v>272557.10325279855</v>
      </c>
      <c r="AJ117" s="95">
        <f t="shared" si="63"/>
        <v>0</v>
      </c>
      <c r="AK117" s="95">
        <f t="shared" si="64"/>
        <v>317242.2406293911</v>
      </c>
      <c r="AL117" s="95">
        <f t="shared" si="65"/>
        <v>316137.97984197049</v>
      </c>
      <c r="AM117" s="95">
        <f t="shared" si="66"/>
        <v>316137.97984197049</v>
      </c>
      <c r="AN117" s="95">
        <f t="shared" si="67"/>
        <v>0</v>
      </c>
      <c r="AO117" s="95">
        <f t="shared" si="68"/>
        <v>316137.97984197049</v>
      </c>
      <c r="AP117" s="95">
        <f t="shared" si="69"/>
        <v>316127.30918896978</v>
      </c>
      <c r="AQ117" s="95">
        <f t="shared" si="70"/>
        <v>316127.30918896978</v>
      </c>
      <c r="AR117" s="95">
        <f t="shared" si="71"/>
        <v>0</v>
      </c>
      <c r="AS117" s="95">
        <f t="shared" si="72"/>
        <v>316127.30918896978</v>
      </c>
      <c r="AT117" s="95">
        <f t="shared" si="73"/>
        <v>316127.30918896972</v>
      </c>
      <c r="AU117" s="95">
        <v>316127.30918896978</v>
      </c>
      <c r="AV117" s="95">
        <f t="shared" si="74"/>
        <v>0</v>
      </c>
      <c r="AW117" s="95">
        <f>'[1]Populations-merged FY21'!K110</f>
        <v>194</v>
      </c>
      <c r="AX117" s="103">
        <f t="shared" si="75"/>
        <v>1630</v>
      </c>
      <c r="AY117" s="104">
        <v>0</v>
      </c>
      <c r="AZ117" s="118">
        <f t="shared" si="76"/>
        <v>0</v>
      </c>
      <c r="BA117" s="119">
        <f t="shared" si="77"/>
        <v>316127.30918896978</v>
      </c>
      <c r="BB117" s="128">
        <f t="shared" si="41"/>
        <v>316127.30918896978</v>
      </c>
      <c r="BC117" s="121">
        <f>'[1]Spec Schs Calculations-21'!C108</f>
        <v>0</v>
      </c>
      <c r="BD117" s="129">
        <f t="shared" si="42"/>
        <v>0</v>
      </c>
      <c r="BE117" s="123">
        <f>'[1]Spec Schs Calculations-21'!D108</f>
        <v>0</v>
      </c>
      <c r="BF117" s="130">
        <f t="shared" si="43"/>
        <v>0</v>
      </c>
      <c r="BG117" s="123">
        <f>'[1]Spec Schs Calculations-21'!E108</f>
        <v>0</v>
      </c>
      <c r="BH117" s="130">
        <f t="shared" si="44"/>
        <v>0</v>
      </c>
      <c r="BI117" s="131">
        <f>'[1]Spec Schs Calculations-21'!F108</f>
        <v>0</v>
      </c>
      <c r="BJ117" s="130">
        <f t="shared" si="45"/>
        <v>0</v>
      </c>
      <c r="BK117" s="127">
        <f t="shared" si="78"/>
        <v>0</v>
      </c>
      <c r="BL117" s="11"/>
    </row>
    <row r="118" spans="1:64" ht="14.5" x14ac:dyDescent="0.35">
      <c r="A118" s="101">
        <v>4703300</v>
      </c>
      <c r="B118" s="95" t="s">
        <v>462</v>
      </c>
      <c r="C118" s="95">
        <f>'[1]2020-2021 Final-merged'!F111</f>
        <v>415236.02764676209</v>
      </c>
      <c r="D118" s="95">
        <f>'[1]2020-2021 Final-merged'!G111</f>
        <v>101639.12293626466</v>
      </c>
      <c r="E118" s="95">
        <f>'[1]2020-2021 Final-merged'!H111</f>
        <v>175005.1323878651</v>
      </c>
      <c r="F118" s="95">
        <f>'[1]2020-2021 Final-merged'!I111</f>
        <v>176832.29991588602</v>
      </c>
      <c r="G118" s="95">
        <f>'[1]2020-2021 Final-merged'!J111</f>
        <v>868712.58288677782</v>
      </c>
      <c r="H118" s="95">
        <f>'[1]2020-2021 Final-merged'!K111</f>
        <v>402935.7888428258</v>
      </c>
      <c r="I118" s="95">
        <f>'[1]2020-2021 Final-merged'!L111</f>
        <v>99604.602352727001</v>
      </c>
      <c r="J118" s="95">
        <f>'[1]2020-2021 Final-merged'!M111</f>
        <v>178833.74676467845</v>
      </c>
      <c r="K118" s="95">
        <f>'[1]2020-2021 Final-merged'!N111</f>
        <v>159149.06992429742</v>
      </c>
      <c r="L118" s="95">
        <f>'[1]2020-2021 Final-merged'!O111</f>
        <v>840523.20788452856</v>
      </c>
      <c r="M118" s="95">
        <f t="shared" si="46"/>
        <v>840523.20788452856</v>
      </c>
      <c r="N118" s="95">
        <f>'[1]Hold Harmless Base-21'!Y110</f>
        <v>843650.76338451682</v>
      </c>
      <c r="O118" s="110">
        <f t="shared" si="47"/>
        <v>-3127.5554999882588</v>
      </c>
      <c r="P118" s="111" t="str">
        <f t="shared" si="48"/>
        <v>0</v>
      </c>
      <c r="Q118" s="112">
        <f t="shared" si="49"/>
        <v>0</v>
      </c>
      <c r="R118" s="113">
        <f t="shared" si="50"/>
        <v>840523.20788452856</v>
      </c>
      <c r="S118" s="114">
        <f t="shared" si="51"/>
        <v>0.99629283154152404</v>
      </c>
      <c r="T118" s="115">
        <f t="shared" si="52"/>
        <v>1</v>
      </c>
      <c r="U118" s="101" t="b">
        <f t="shared" si="53"/>
        <v>0</v>
      </c>
      <c r="V118" s="95">
        <f t="shared" si="54"/>
        <v>833113.50874724542</v>
      </c>
      <c r="W118" s="95">
        <f t="shared" si="55"/>
        <v>833113.50874724658</v>
      </c>
      <c r="X118" s="95">
        <f t="shared" si="56"/>
        <v>833113.50874724658</v>
      </c>
      <c r="Y118" s="95">
        <f>'[1]Hold Harmless Base-21'!L110</f>
        <v>403256.72565353272</v>
      </c>
      <c r="Z118" s="95">
        <f>'[1]Hold Harmless Base-21'!M110</f>
        <v>98706.897245539541</v>
      </c>
      <c r="AA118" s="95">
        <f>'[1]Hold Harmless Base-21'!N110</f>
        <v>169956.34280397391</v>
      </c>
      <c r="AB118" s="95">
        <f>'[1]Hold Harmless Base-21'!O110</f>
        <v>171730.79768147069</v>
      </c>
      <c r="AC118" s="95">
        <f t="shared" si="57"/>
        <v>843650.76338451682</v>
      </c>
      <c r="AD118" s="116">
        <f>'[1]Populations-merged FY21'!M111</f>
        <v>0.20289443813847899</v>
      </c>
      <c r="AE118" s="117">
        <f t="shared" si="58"/>
        <v>0</v>
      </c>
      <c r="AF118" s="117">
        <f t="shared" si="59"/>
        <v>0.9</v>
      </c>
      <c r="AG118" s="117">
        <f t="shared" si="60"/>
        <v>0</v>
      </c>
      <c r="AH118" s="117">
        <f t="shared" si="61"/>
        <v>0.9</v>
      </c>
      <c r="AI118" s="95">
        <f t="shared" si="62"/>
        <v>759285.68704606511</v>
      </c>
      <c r="AJ118" s="95">
        <f t="shared" si="63"/>
        <v>0</v>
      </c>
      <c r="AK118" s="95">
        <f t="shared" si="64"/>
        <v>833113.50874724658</v>
      </c>
      <c r="AL118" s="95">
        <f t="shared" si="65"/>
        <v>830213.59675143298</v>
      </c>
      <c r="AM118" s="95">
        <f t="shared" si="66"/>
        <v>830213.59675143298</v>
      </c>
      <c r="AN118" s="95">
        <f t="shared" si="67"/>
        <v>0</v>
      </c>
      <c r="AO118" s="95">
        <f t="shared" si="68"/>
        <v>830213.59675143298</v>
      </c>
      <c r="AP118" s="95">
        <f t="shared" si="69"/>
        <v>830185.57442646008</v>
      </c>
      <c r="AQ118" s="95">
        <f t="shared" si="70"/>
        <v>830185.57442646008</v>
      </c>
      <c r="AR118" s="95">
        <f t="shared" si="71"/>
        <v>0</v>
      </c>
      <c r="AS118" s="95">
        <f t="shared" si="72"/>
        <v>830185.57442646008</v>
      </c>
      <c r="AT118" s="95">
        <f t="shared" si="73"/>
        <v>830185.57442645996</v>
      </c>
      <c r="AU118" s="95">
        <v>830185.57442645996</v>
      </c>
      <c r="AV118" s="95">
        <f t="shared" si="74"/>
        <v>0</v>
      </c>
      <c r="AW118" s="95">
        <f>'[1]Populations-merged FY21'!K111</f>
        <v>715</v>
      </c>
      <c r="AX118" s="103">
        <f t="shared" si="75"/>
        <v>1161</v>
      </c>
      <c r="AY118" s="104">
        <v>0</v>
      </c>
      <c r="AZ118" s="118">
        <f t="shared" si="76"/>
        <v>0</v>
      </c>
      <c r="BA118" s="119">
        <f t="shared" si="77"/>
        <v>830185.57442645996</v>
      </c>
      <c r="BB118" s="128">
        <f t="shared" si="41"/>
        <v>827863.57442645996</v>
      </c>
      <c r="BC118" s="121">
        <f>'[1]Spec Schs Calculations-21'!C109</f>
        <v>0</v>
      </c>
      <c r="BD118" s="129">
        <f t="shared" si="42"/>
        <v>0</v>
      </c>
      <c r="BE118" s="123">
        <f>'[1]Spec Schs Calculations-21'!D109</f>
        <v>0</v>
      </c>
      <c r="BF118" s="130">
        <f t="shared" si="43"/>
        <v>0</v>
      </c>
      <c r="BG118" s="123">
        <f>'[1]Spec Schs Calculations-21'!E109</f>
        <v>0</v>
      </c>
      <c r="BH118" s="130">
        <f t="shared" si="44"/>
        <v>0</v>
      </c>
      <c r="BI118" s="131">
        <f>'[1]Spec Schs Calculations-21'!F109</f>
        <v>2</v>
      </c>
      <c r="BJ118" s="130">
        <f t="shared" si="45"/>
        <v>2322</v>
      </c>
      <c r="BK118" s="127">
        <f t="shared" si="78"/>
        <v>2322</v>
      </c>
      <c r="BL118" s="11"/>
    </row>
    <row r="119" spans="1:64" ht="14.5" x14ac:dyDescent="0.35">
      <c r="A119" s="101">
        <v>4703330</v>
      </c>
      <c r="B119" s="95" t="s">
        <v>463</v>
      </c>
      <c r="C119" s="95">
        <f>'[1]2020-2021 Final-merged'!F112</f>
        <v>244061.60135620847</v>
      </c>
      <c r="D119" s="95">
        <f>'[1]2020-2021 Final-merged'!G112</f>
        <v>59740.016406687471</v>
      </c>
      <c r="E119" s="95">
        <f>'[1]2020-2021 Final-merged'!H112</f>
        <v>156884.31448579708</v>
      </c>
      <c r="F119" s="95">
        <f>'[1]2020-2021 Final-merged'!I112</f>
        <v>151601.07734514977</v>
      </c>
      <c r="G119" s="95">
        <f>'[1]2020-2021 Final-merged'!J112</f>
        <v>612287.00959384278</v>
      </c>
      <c r="H119" s="95">
        <f>'[1]2020-2021 Final-merged'!K112</f>
        <v>253032.40446213807</v>
      </c>
      <c r="I119" s="95">
        <f>'[1]2020-2021 Final-merged'!L112</f>
        <v>62548.904134789409</v>
      </c>
      <c r="J119" s="95">
        <f>'[1]2020-2021 Final-merged'!M112</f>
        <v>177960.02970145628</v>
      </c>
      <c r="K119" s="95">
        <f>'[1]2020-2021 Final-merged'!N112</f>
        <v>175352.1861270006</v>
      </c>
      <c r="L119" s="95">
        <f>'[1]2020-2021 Final-merged'!O112</f>
        <v>668893.52442538436</v>
      </c>
      <c r="M119" s="95">
        <f t="shared" si="46"/>
        <v>668893.52442538436</v>
      </c>
      <c r="N119" s="95">
        <f>'[1]Hold Harmless Base-21'!Y111</f>
        <v>508572.29016908072</v>
      </c>
      <c r="O119" s="110">
        <f t="shared" si="47"/>
        <v>160321.23425630364</v>
      </c>
      <c r="P119" s="111">
        <f t="shared" si="48"/>
        <v>160321.23425630364</v>
      </c>
      <c r="Q119" s="112">
        <f t="shared" si="49"/>
        <v>76008.420411558938</v>
      </c>
      <c r="R119" s="113">
        <f t="shared" si="50"/>
        <v>592885.10401382542</v>
      </c>
      <c r="S119" s="114">
        <f t="shared" si="51"/>
        <v>1.1657833418661365</v>
      </c>
      <c r="T119" s="115">
        <f t="shared" si="52"/>
        <v>0.88636693638669284</v>
      </c>
      <c r="U119" s="101" t="b">
        <f t="shared" si="53"/>
        <v>0</v>
      </c>
      <c r="V119" s="95">
        <f t="shared" si="54"/>
        <v>587658.47826154425</v>
      </c>
      <c r="W119" s="95">
        <f t="shared" si="55"/>
        <v>587658.47826154507</v>
      </c>
      <c r="X119" s="95">
        <f t="shared" si="56"/>
        <v>587658.47826154507</v>
      </c>
      <c r="Y119" s="95">
        <f>'[1]Hold Harmless Base-21'!L111</f>
        <v>202720.23675040313</v>
      </c>
      <c r="Z119" s="95">
        <f>'[1]Hold Harmless Base-21'!M111</f>
        <v>49620.711337386223</v>
      </c>
      <c r="AA119" s="95">
        <f>'[1]Hold Harmless Base-21'!N111</f>
        <v>130309.82833128271</v>
      </c>
      <c r="AB119" s="95">
        <f>'[1]Hold Harmless Base-21'!O111</f>
        <v>125921.51375000866</v>
      </c>
      <c r="AC119" s="95">
        <f t="shared" si="57"/>
        <v>508572.29016908072</v>
      </c>
      <c r="AD119" s="116">
        <f>'[1]Populations-merged FY21'!M112</f>
        <v>0.36623164763458399</v>
      </c>
      <c r="AE119" s="117">
        <f t="shared" si="58"/>
        <v>0</v>
      </c>
      <c r="AF119" s="117">
        <f t="shared" si="59"/>
        <v>0</v>
      </c>
      <c r="AG119" s="117">
        <f t="shared" si="60"/>
        <v>0.95</v>
      </c>
      <c r="AH119" s="117">
        <f t="shared" si="61"/>
        <v>0.95</v>
      </c>
      <c r="AI119" s="95">
        <f t="shared" si="62"/>
        <v>483143.67566062667</v>
      </c>
      <c r="AJ119" s="95">
        <f t="shared" si="63"/>
        <v>0</v>
      </c>
      <c r="AK119" s="95">
        <f t="shared" si="64"/>
        <v>587658.47826154507</v>
      </c>
      <c r="AL119" s="95">
        <f t="shared" si="65"/>
        <v>585612.94922779454</v>
      </c>
      <c r="AM119" s="95">
        <f t="shared" si="66"/>
        <v>585612.94922779454</v>
      </c>
      <c r="AN119" s="95">
        <f t="shared" si="67"/>
        <v>0</v>
      </c>
      <c r="AO119" s="95">
        <f t="shared" si="68"/>
        <v>585612.94922779454</v>
      </c>
      <c r="AP119" s="95">
        <f t="shared" si="69"/>
        <v>585593.18294543563</v>
      </c>
      <c r="AQ119" s="95">
        <f t="shared" si="70"/>
        <v>585593.18294543563</v>
      </c>
      <c r="AR119" s="95">
        <f t="shared" si="71"/>
        <v>0</v>
      </c>
      <c r="AS119" s="95">
        <f t="shared" si="72"/>
        <v>585593.18294543563</v>
      </c>
      <c r="AT119" s="95">
        <f t="shared" si="73"/>
        <v>585593.18294543552</v>
      </c>
      <c r="AU119" s="95">
        <v>585593.18294543563</v>
      </c>
      <c r="AV119" s="95">
        <f t="shared" si="74"/>
        <v>0</v>
      </c>
      <c r="AW119" s="95">
        <f>'[1]Populations-merged FY21'!K112</f>
        <v>449</v>
      </c>
      <c r="AX119" s="103">
        <f t="shared" si="75"/>
        <v>1304</v>
      </c>
      <c r="AY119" s="104">
        <v>0</v>
      </c>
      <c r="AZ119" s="118">
        <f t="shared" si="76"/>
        <v>0</v>
      </c>
      <c r="BA119" s="119">
        <f t="shared" si="77"/>
        <v>585593.18294543563</v>
      </c>
      <c r="BB119" s="128">
        <f t="shared" si="41"/>
        <v>585593.18294543563</v>
      </c>
      <c r="BC119" s="121">
        <f>'[1]Spec Schs Calculations-21'!C110</f>
        <v>0</v>
      </c>
      <c r="BD119" s="129">
        <f t="shared" si="42"/>
        <v>0</v>
      </c>
      <c r="BE119" s="123">
        <f>'[1]Spec Schs Calculations-21'!D110</f>
        <v>0</v>
      </c>
      <c r="BF119" s="130">
        <f t="shared" si="43"/>
        <v>0</v>
      </c>
      <c r="BG119" s="123">
        <f>'[1]Spec Schs Calculations-21'!E110</f>
        <v>0</v>
      </c>
      <c r="BH119" s="130">
        <f t="shared" si="44"/>
        <v>0</v>
      </c>
      <c r="BI119" s="131">
        <f>'[1]Spec Schs Calculations-21'!F110</f>
        <v>0</v>
      </c>
      <c r="BJ119" s="130">
        <f t="shared" si="45"/>
        <v>0</v>
      </c>
      <c r="BK119" s="127">
        <f t="shared" si="78"/>
        <v>0</v>
      </c>
      <c r="BL119" s="11"/>
    </row>
    <row r="120" spans="1:64" ht="14.5" x14ac:dyDescent="0.35">
      <c r="A120" s="101">
        <v>4703360</v>
      </c>
      <c r="B120" s="95" t="s">
        <v>464</v>
      </c>
      <c r="C120" s="95">
        <f>'[1]2020-2021 Final-merged'!F113</f>
        <v>201120.52223324758</v>
      </c>
      <c r="D120" s="95">
        <f>'[1]2020-2021 Final-merged'!G113</f>
        <v>49197.660570213215</v>
      </c>
      <c r="E120" s="95">
        <f>'[1]2020-2021 Final-merged'!H113</f>
        <v>122879.08696597477</v>
      </c>
      <c r="F120" s="95">
        <f>'[1]2020-2021 Final-merged'!I113</f>
        <v>124162.02464050811</v>
      </c>
      <c r="G120" s="95">
        <f>'[1]2020-2021 Final-merged'!J113</f>
        <v>497359.29440994369</v>
      </c>
      <c r="H120" s="95">
        <f>'[1]2020-2021 Final-merged'!K113</f>
        <v>181008.47000992284</v>
      </c>
      <c r="I120" s="95">
        <f>'[1]2020-2021 Final-merged'!L113</f>
        <v>44438.976434293574</v>
      </c>
      <c r="J120" s="95">
        <f>'[1]2020-2021 Final-merged'!M113</f>
        <v>110591.1782693773</v>
      </c>
      <c r="K120" s="95">
        <f>'[1]2020-2021 Final-merged'!N113</f>
        <v>111745.82217645731</v>
      </c>
      <c r="L120" s="95">
        <f>'[1]2020-2021 Final-merged'!O113</f>
        <v>447784.44689005107</v>
      </c>
      <c r="M120" s="95">
        <f t="shared" si="46"/>
        <v>447784.44689005107</v>
      </c>
      <c r="N120" s="95">
        <f>'[1]Hold Harmless Base-21'!Y112</f>
        <v>486868.57858446077</v>
      </c>
      <c r="O120" s="110">
        <f t="shared" si="47"/>
        <v>-39084.131694409705</v>
      </c>
      <c r="P120" s="111" t="str">
        <f t="shared" si="48"/>
        <v>0</v>
      </c>
      <c r="Q120" s="112">
        <f t="shared" si="49"/>
        <v>0</v>
      </c>
      <c r="R120" s="113">
        <f t="shared" si="50"/>
        <v>447784.44689005107</v>
      </c>
      <c r="S120" s="114">
        <f t="shared" si="51"/>
        <v>0.9197234460928978</v>
      </c>
      <c r="T120" s="115">
        <f t="shared" si="52"/>
        <v>1</v>
      </c>
      <c r="U120" s="101" t="b">
        <f t="shared" si="53"/>
        <v>0</v>
      </c>
      <c r="V120" s="95">
        <f t="shared" si="54"/>
        <v>443836.96751210414</v>
      </c>
      <c r="W120" s="95">
        <f t="shared" si="55"/>
        <v>443836.96751210478</v>
      </c>
      <c r="X120" s="95">
        <f t="shared" si="56"/>
        <v>443836.96751210478</v>
      </c>
      <c r="Y120" s="95">
        <f>'[1]Hold Harmless Base-21'!L112</f>
        <v>196878.32093302888</v>
      </c>
      <c r="Z120" s="95">
        <f>'[1]Hold Harmless Base-21'!M112</f>
        <v>48159.942602294301</v>
      </c>
      <c r="AA120" s="95">
        <f>'[1]Hold Harmless Base-21'!N112</f>
        <v>120287.21908144235</v>
      </c>
      <c r="AB120" s="95">
        <f>'[1]Hold Harmless Base-21'!O112</f>
        <v>121543.09596769525</v>
      </c>
      <c r="AC120" s="95">
        <f t="shared" si="57"/>
        <v>486868.57858446077</v>
      </c>
      <c r="AD120" s="116">
        <f>'[1]Populations-merged FY21'!M113</f>
        <v>0.24980422866092403</v>
      </c>
      <c r="AE120" s="117">
        <f t="shared" si="58"/>
        <v>0</v>
      </c>
      <c r="AF120" s="117">
        <f t="shared" si="59"/>
        <v>0.9</v>
      </c>
      <c r="AG120" s="117">
        <f t="shared" si="60"/>
        <v>0</v>
      </c>
      <c r="AH120" s="117">
        <f t="shared" si="61"/>
        <v>0.9</v>
      </c>
      <c r="AI120" s="95">
        <f t="shared" si="62"/>
        <v>438181.7207260147</v>
      </c>
      <c r="AJ120" s="95">
        <f t="shared" si="63"/>
        <v>0</v>
      </c>
      <c r="AK120" s="95">
        <f t="shared" si="64"/>
        <v>443836.96751210478</v>
      </c>
      <c r="AL120" s="95">
        <f t="shared" si="65"/>
        <v>442292.0542046621</v>
      </c>
      <c r="AM120" s="95">
        <f t="shared" si="66"/>
        <v>442292.0542046621</v>
      </c>
      <c r="AN120" s="95">
        <f t="shared" si="67"/>
        <v>0</v>
      </c>
      <c r="AO120" s="95">
        <f t="shared" si="68"/>
        <v>442292.0542046621</v>
      </c>
      <c r="AP120" s="95">
        <f t="shared" si="69"/>
        <v>442277.12545412808</v>
      </c>
      <c r="AQ120" s="95">
        <f t="shared" si="70"/>
        <v>442277.12545412808</v>
      </c>
      <c r="AR120" s="95">
        <f t="shared" si="71"/>
        <v>0</v>
      </c>
      <c r="AS120" s="95">
        <f t="shared" si="72"/>
        <v>442277.12545412808</v>
      </c>
      <c r="AT120" s="95">
        <f t="shared" si="73"/>
        <v>442277.12545412796</v>
      </c>
      <c r="AU120" s="95">
        <v>442277.12545412808</v>
      </c>
      <c r="AV120" s="95">
        <f t="shared" si="74"/>
        <v>0</v>
      </c>
      <c r="AW120" s="95">
        <f>'[1]Populations-merged FY21'!K113</f>
        <v>319</v>
      </c>
      <c r="AX120" s="103">
        <f t="shared" si="75"/>
        <v>1386</v>
      </c>
      <c r="AY120" s="104">
        <v>0</v>
      </c>
      <c r="AZ120" s="118">
        <f t="shared" si="76"/>
        <v>0</v>
      </c>
      <c r="BA120" s="119">
        <f t="shared" si="77"/>
        <v>442277.12545412808</v>
      </c>
      <c r="BB120" s="128">
        <f t="shared" ref="BB120:BB156" si="79">BA120-BK120</f>
        <v>442277.12545412808</v>
      </c>
      <c r="BC120" s="121">
        <f>'[1]Spec Schs Calculations-21'!C111</f>
        <v>0</v>
      </c>
      <c r="BD120" s="129">
        <f t="shared" si="42"/>
        <v>0</v>
      </c>
      <c r="BE120" s="123">
        <f>'[1]Spec Schs Calculations-21'!D111</f>
        <v>0</v>
      </c>
      <c r="BF120" s="130">
        <f t="shared" si="43"/>
        <v>0</v>
      </c>
      <c r="BG120" s="123">
        <f>'[1]Spec Schs Calculations-21'!E111</f>
        <v>0</v>
      </c>
      <c r="BH120" s="130">
        <f t="shared" si="44"/>
        <v>0</v>
      </c>
      <c r="BI120" s="131">
        <f>'[1]Spec Schs Calculations-21'!F111</f>
        <v>0</v>
      </c>
      <c r="BJ120" s="130">
        <f t="shared" si="45"/>
        <v>0</v>
      </c>
      <c r="BK120" s="127">
        <f t="shared" si="78"/>
        <v>0</v>
      </c>
      <c r="BL120" s="11"/>
    </row>
    <row r="121" spans="1:64" ht="14.5" x14ac:dyDescent="0.35">
      <c r="A121" s="101">
        <v>4703390</v>
      </c>
      <c r="B121" s="95" t="s">
        <v>465</v>
      </c>
      <c r="C121" s="95">
        <f>'[1]2020-2021 Final-merged'!F114</f>
        <v>91832.541976236578</v>
      </c>
      <c r="D121" s="95">
        <f>'[1]2020-2021 Final-merged'!G114</f>
        <v>22478.249482274128</v>
      </c>
      <c r="E121" s="95">
        <f>'[1]2020-2021 Final-merged'!H114</f>
        <v>43571.834930019126</v>
      </c>
      <c r="F121" s="95">
        <f>'[1]2020-2021 Final-merged'!I114</f>
        <v>39424.085753734522</v>
      </c>
      <c r="G121" s="95">
        <f>'[1]2020-2021 Final-merged'!J114</f>
        <v>197306.71214226435</v>
      </c>
      <c r="H121" s="95">
        <f>'[1]2020-2021 Final-merged'!K114</f>
        <v>87349.716462430704</v>
      </c>
      <c r="I121" s="95">
        <f>'[1]2020-2021 Final-merged'!L114</f>
        <v>21592.606104437313</v>
      </c>
      <c r="J121" s="95">
        <f>'[1]2020-2021 Final-merged'!M114</f>
        <v>42383.862738874166</v>
      </c>
      <c r="K121" s="95">
        <f>'[1]2020-2021 Final-merged'!N114</f>
        <v>35481.677178361067</v>
      </c>
      <c r="L121" s="95">
        <f>'[1]2020-2021 Final-merged'!O114</f>
        <v>186807.86248410324</v>
      </c>
      <c r="M121" s="95">
        <f t="shared" si="46"/>
        <v>186807.86248410324</v>
      </c>
      <c r="N121" s="95">
        <f>'[1]Hold Harmless Base-21'!Y113</f>
        <v>188186.08336144322</v>
      </c>
      <c r="O121" s="110">
        <f t="shared" si="47"/>
        <v>-1378.2208773399761</v>
      </c>
      <c r="P121" s="111" t="str">
        <f t="shared" si="48"/>
        <v>0</v>
      </c>
      <c r="Q121" s="112">
        <f t="shared" si="49"/>
        <v>0</v>
      </c>
      <c r="R121" s="113">
        <f t="shared" si="50"/>
        <v>186807.86248410324</v>
      </c>
      <c r="S121" s="114">
        <f t="shared" si="51"/>
        <v>0.99267628693513499</v>
      </c>
      <c r="T121" s="115">
        <f t="shared" si="52"/>
        <v>1</v>
      </c>
      <c r="U121" s="101" t="b">
        <f t="shared" si="53"/>
        <v>0</v>
      </c>
      <c r="V121" s="95">
        <f t="shared" si="54"/>
        <v>185161.04292635425</v>
      </c>
      <c r="W121" s="95">
        <f t="shared" si="55"/>
        <v>185161.04292635448</v>
      </c>
      <c r="X121" s="95">
        <f t="shared" si="56"/>
        <v>185161.04292635448</v>
      </c>
      <c r="Y121" s="95">
        <f>'[1]Hold Harmless Base-21'!L113</f>
        <v>87587.524073548528</v>
      </c>
      <c r="Z121" s="95">
        <f>'[1]Hold Harmless Base-21'!M113</f>
        <v>21439.178043981221</v>
      </c>
      <c r="AA121" s="95">
        <f>'[1]Hold Harmless Base-21'!N113</f>
        <v>41557.699032759941</v>
      </c>
      <c r="AB121" s="95">
        <f>'[1]Hold Harmless Base-21'!O113</f>
        <v>37601.682211153522</v>
      </c>
      <c r="AC121" s="95">
        <f t="shared" si="57"/>
        <v>188186.08336144322</v>
      </c>
      <c r="AD121" s="116">
        <f>'[1]Populations-merged FY21'!M114</f>
        <v>0.23238380809595202</v>
      </c>
      <c r="AE121" s="117">
        <f t="shared" si="58"/>
        <v>0</v>
      </c>
      <c r="AF121" s="117">
        <f t="shared" si="59"/>
        <v>0.9</v>
      </c>
      <c r="AG121" s="117">
        <f t="shared" si="60"/>
        <v>0</v>
      </c>
      <c r="AH121" s="117">
        <f t="shared" si="61"/>
        <v>0.9</v>
      </c>
      <c r="AI121" s="95">
        <f t="shared" si="62"/>
        <v>169367.47502529889</v>
      </c>
      <c r="AJ121" s="95">
        <f t="shared" si="63"/>
        <v>0</v>
      </c>
      <c r="AK121" s="95">
        <f t="shared" si="64"/>
        <v>185161.04292635448</v>
      </c>
      <c r="AL121" s="95">
        <f t="shared" si="65"/>
        <v>184516.53203569938</v>
      </c>
      <c r="AM121" s="95">
        <f t="shared" si="66"/>
        <v>184516.53203569938</v>
      </c>
      <c r="AN121" s="95">
        <f t="shared" si="67"/>
        <v>0</v>
      </c>
      <c r="AO121" s="95">
        <f t="shared" si="68"/>
        <v>184516.53203569938</v>
      </c>
      <c r="AP121" s="95">
        <f t="shared" si="69"/>
        <v>184510.3040213139</v>
      </c>
      <c r="AQ121" s="95">
        <f t="shared" si="70"/>
        <v>184510.3040213139</v>
      </c>
      <c r="AR121" s="95">
        <f t="shared" si="71"/>
        <v>0</v>
      </c>
      <c r="AS121" s="95">
        <f t="shared" si="72"/>
        <v>184510.3040213139</v>
      </c>
      <c r="AT121" s="95">
        <f t="shared" si="73"/>
        <v>184510.30402131387</v>
      </c>
      <c r="AU121" s="95">
        <v>184510.30402131387</v>
      </c>
      <c r="AV121" s="95">
        <f t="shared" si="74"/>
        <v>0</v>
      </c>
      <c r="AW121" s="95">
        <f>'[1]Populations-merged FY21'!K114</f>
        <v>155</v>
      </c>
      <c r="AX121" s="103">
        <f t="shared" si="75"/>
        <v>1190</v>
      </c>
      <c r="AY121" s="104">
        <v>0</v>
      </c>
      <c r="AZ121" s="118">
        <f t="shared" si="76"/>
        <v>0</v>
      </c>
      <c r="BA121" s="119">
        <f t="shared" si="77"/>
        <v>184510.30402131387</v>
      </c>
      <c r="BB121" s="128">
        <f t="shared" si="79"/>
        <v>180940.30402131387</v>
      </c>
      <c r="BC121" s="121">
        <f>'[1]Spec Schs Calculations-21'!C112</f>
        <v>0</v>
      </c>
      <c r="BD121" s="129">
        <f t="shared" si="42"/>
        <v>0</v>
      </c>
      <c r="BE121" s="123">
        <f>'[1]Spec Schs Calculations-21'!D112</f>
        <v>0</v>
      </c>
      <c r="BF121" s="130">
        <f t="shared" si="43"/>
        <v>0</v>
      </c>
      <c r="BG121" s="123">
        <f>'[1]Spec Schs Calculations-21'!E112</f>
        <v>0</v>
      </c>
      <c r="BH121" s="130">
        <f t="shared" si="44"/>
        <v>0</v>
      </c>
      <c r="BI121" s="131">
        <f>'[1]Spec Schs Calculations-21'!F112</f>
        <v>3</v>
      </c>
      <c r="BJ121" s="130">
        <f t="shared" si="45"/>
        <v>3570</v>
      </c>
      <c r="BK121" s="127">
        <f t="shared" si="78"/>
        <v>3570</v>
      </c>
      <c r="BL121" s="11"/>
    </row>
    <row r="122" spans="1:64" ht="14.5" x14ac:dyDescent="0.35">
      <c r="A122" s="101">
        <v>4703420</v>
      </c>
      <c r="B122" s="95" t="s">
        <v>466</v>
      </c>
      <c r="C122" s="95">
        <f>'[1]2020-2021 Final-merged'!F115</f>
        <v>297070.45594941213</v>
      </c>
      <c r="D122" s="95">
        <f>'[1]2020-2021 Final-merged'!G115</f>
        <v>72715.223590040419</v>
      </c>
      <c r="E122" s="95">
        <f>'[1]2020-2021 Final-merged'!H115</f>
        <v>127263.11477206158</v>
      </c>
      <c r="F122" s="95">
        <f>'[1]2020-2021 Final-merged'!I115</f>
        <v>125217.98110621351</v>
      </c>
      <c r="G122" s="95">
        <f>'[1]2020-2021 Final-merged'!J115</f>
        <v>622266.77541772765</v>
      </c>
      <c r="H122" s="95">
        <f>'[1]2020-2021 Final-merged'!K115</f>
        <v>313331.88614910643</v>
      </c>
      <c r="I122" s="95">
        <f>'[1]2020-2021 Final-merged'!L115</f>
        <v>77454.767703659061</v>
      </c>
      <c r="J122" s="95">
        <f>'[1]2020-2021 Final-merged'!M115</f>
        <v>148337.20053687147</v>
      </c>
      <c r="K122" s="95">
        <f>'[1]2020-2021 Final-merged'!N115</f>
        <v>120624.97926499836</v>
      </c>
      <c r="L122" s="95">
        <f>'[1]2020-2021 Final-merged'!O115</f>
        <v>659748.83365463535</v>
      </c>
      <c r="M122" s="95">
        <f t="shared" si="46"/>
        <v>659748.83365463535</v>
      </c>
      <c r="N122" s="95">
        <f>'[1]Hold Harmless Base-21'!Y114</f>
        <v>616009.20231224177</v>
      </c>
      <c r="O122" s="110">
        <f t="shared" si="47"/>
        <v>43739.631342393579</v>
      </c>
      <c r="P122" s="111">
        <f t="shared" si="48"/>
        <v>43739.631342393579</v>
      </c>
      <c r="Q122" s="112">
        <f t="shared" si="49"/>
        <v>20736.992845278899</v>
      </c>
      <c r="R122" s="113">
        <f t="shared" si="50"/>
        <v>639011.84080935642</v>
      </c>
      <c r="S122" s="114">
        <f t="shared" si="51"/>
        <v>1.0373413877759818</v>
      </c>
      <c r="T122" s="115">
        <f t="shared" si="52"/>
        <v>0.9685683523979759</v>
      </c>
      <c r="U122" s="101" t="b">
        <f t="shared" si="53"/>
        <v>0</v>
      </c>
      <c r="V122" s="95">
        <f t="shared" si="54"/>
        <v>633378.58114306384</v>
      </c>
      <c r="W122" s="95">
        <f t="shared" si="55"/>
        <v>633378.58114306477</v>
      </c>
      <c r="X122" s="95">
        <f t="shared" si="56"/>
        <v>633378.58114306477</v>
      </c>
      <c r="Y122" s="95">
        <f>'[1]Hold Harmless Base-21'!L114</f>
        <v>294083.08755852294</v>
      </c>
      <c r="Z122" s="95">
        <f>'[1]Hold Harmless Base-21'!M114</f>
        <v>71983.992475875639</v>
      </c>
      <c r="AA122" s="95">
        <f>'[1]Hold Harmless Base-21'!N114</f>
        <v>125983.34494378588</v>
      </c>
      <c r="AB122" s="95">
        <f>'[1]Hold Harmless Base-21'!O114</f>
        <v>123958.77733405732</v>
      </c>
      <c r="AC122" s="95">
        <f t="shared" si="57"/>
        <v>616009.20231224177</v>
      </c>
      <c r="AD122" s="116">
        <f>'[1]Populations-merged FY21'!M115</f>
        <v>0.22656886715566421</v>
      </c>
      <c r="AE122" s="117">
        <f t="shared" si="58"/>
        <v>0</v>
      </c>
      <c r="AF122" s="117">
        <f t="shared" si="59"/>
        <v>0.9</v>
      </c>
      <c r="AG122" s="117">
        <f t="shared" si="60"/>
        <v>0</v>
      </c>
      <c r="AH122" s="117">
        <f t="shared" si="61"/>
        <v>0.9</v>
      </c>
      <c r="AI122" s="95">
        <f t="shared" si="62"/>
        <v>554408.28208101762</v>
      </c>
      <c r="AJ122" s="95">
        <f t="shared" si="63"/>
        <v>0</v>
      </c>
      <c r="AK122" s="95">
        <f t="shared" si="64"/>
        <v>633378.58114306477</v>
      </c>
      <c r="AL122" s="95">
        <f t="shared" si="65"/>
        <v>631173.90899927728</v>
      </c>
      <c r="AM122" s="95">
        <f t="shared" si="66"/>
        <v>631173.90899927728</v>
      </c>
      <c r="AN122" s="95">
        <f t="shared" si="67"/>
        <v>0</v>
      </c>
      <c r="AO122" s="95">
        <f t="shared" si="68"/>
        <v>631173.90899927728</v>
      </c>
      <c r="AP122" s="95">
        <f t="shared" si="69"/>
        <v>631152.60489095922</v>
      </c>
      <c r="AQ122" s="95">
        <f t="shared" si="70"/>
        <v>631152.60489095922</v>
      </c>
      <c r="AR122" s="95">
        <f t="shared" si="71"/>
        <v>0</v>
      </c>
      <c r="AS122" s="95">
        <f t="shared" si="72"/>
        <v>631152.60489095922</v>
      </c>
      <c r="AT122" s="95">
        <f t="shared" si="73"/>
        <v>631152.6048909591</v>
      </c>
      <c r="AU122" s="95">
        <v>631152.60489095922</v>
      </c>
      <c r="AV122" s="95">
        <f t="shared" si="74"/>
        <v>0</v>
      </c>
      <c r="AW122" s="95">
        <f>'[1]Populations-merged FY21'!K115</f>
        <v>556</v>
      </c>
      <c r="AX122" s="103">
        <f t="shared" si="75"/>
        <v>1135</v>
      </c>
      <c r="AY122" s="104">
        <v>0</v>
      </c>
      <c r="AZ122" s="118">
        <f t="shared" si="76"/>
        <v>0</v>
      </c>
      <c r="BA122" s="119">
        <f t="shared" si="77"/>
        <v>631152.60489095922</v>
      </c>
      <c r="BB122" s="128">
        <f t="shared" si="79"/>
        <v>631152.60489095922</v>
      </c>
      <c r="BC122" s="121">
        <f>'[1]Spec Schs Calculations-21'!C113</f>
        <v>0</v>
      </c>
      <c r="BD122" s="129">
        <f t="shared" si="42"/>
        <v>0</v>
      </c>
      <c r="BE122" s="123">
        <f>'[1]Spec Schs Calculations-21'!D113</f>
        <v>0</v>
      </c>
      <c r="BF122" s="130">
        <f t="shared" si="43"/>
        <v>0</v>
      </c>
      <c r="BG122" s="123">
        <f>'[1]Spec Schs Calculations-21'!E113</f>
        <v>0</v>
      </c>
      <c r="BH122" s="130">
        <f t="shared" si="44"/>
        <v>0</v>
      </c>
      <c r="BI122" s="131">
        <f>'[1]Spec Schs Calculations-21'!F113</f>
        <v>0</v>
      </c>
      <c r="BJ122" s="130">
        <f t="shared" si="45"/>
        <v>0</v>
      </c>
      <c r="BK122" s="127">
        <f t="shared" si="78"/>
        <v>0</v>
      </c>
      <c r="BL122" s="11"/>
    </row>
    <row r="123" spans="1:64" ht="14.5" x14ac:dyDescent="0.35">
      <c r="A123" s="101">
        <v>4703450</v>
      </c>
      <c r="B123" s="95" t="s">
        <v>467</v>
      </c>
      <c r="C123" s="95">
        <f>'[1]2020-2021 Final-merged'!F116</f>
        <v>1437737.2910264677</v>
      </c>
      <c r="D123" s="95">
        <f>'[1]2020-2021 Final-merged'!G116</f>
        <v>351921.19070410536</v>
      </c>
      <c r="E123" s="95">
        <f>'[1]2020-2021 Final-merged'!H116</f>
        <v>727169.98733511497</v>
      </c>
      <c r="F123" s="95">
        <f>'[1]2020-2021 Final-merged'!I116</f>
        <v>629388.90937976609</v>
      </c>
      <c r="G123" s="95">
        <f>'[1]2020-2021 Final-merged'!J116</f>
        <v>3146217.3784454539</v>
      </c>
      <c r="H123" s="95">
        <f>'[1]2020-2021 Final-merged'!K116</f>
        <v>1293963.561923821</v>
      </c>
      <c r="I123" s="95">
        <f>'[1]2020-2021 Final-merged'!L116</f>
        <v>316729.07163369481</v>
      </c>
      <c r="J123" s="95">
        <f>'[1]2020-2021 Final-merged'!M116</f>
        <v>654452.98860160355</v>
      </c>
      <c r="K123" s="95">
        <f>'[1]2020-2021 Final-merged'!N116</f>
        <v>566450.01844178955</v>
      </c>
      <c r="L123" s="95">
        <f>'[1]2020-2021 Final-merged'!O116</f>
        <v>2831595.6406009085</v>
      </c>
      <c r="M123" s="95">
        <f t="shared" si="46"/>
        <v>2831595.6406009085</v>
      </c>
      <c r="N123" s="95">
        <f>'[1]Hold Harmless Base-21'!Y115</f>
        <v>2922075.8666277453</v>
      </c>
      <c r="O123" s="110">
        <f t="shared" si="47"/>
        <v>-90480.226026836783</v>
      </c>
      <c r="P123" s="111" t="str">
        <f t="shared" si="48"/>
        <v>0</v>
      </c>
      <c r="Q123" s="112">
        <f t="shared" si="49"/>
        <v>0</v>
      </c>
      <c r="R123" s="113">
        <f t="shared" si="50"/>
        <v>2831595.6406009085</v>
      </c>
      <c r="S123" s="114">
        <f t="shared" si="51"/>
        <v>0.96903563420095029</v>
      </c>
      <c r="T123" s="115">
        <f t="shared" si="52"/>
        <v>1</v>
      </c>
      <c r="U123" s="101" t="b">
        <f t="shared" si="53"/>
        <v>0</v>
      </c>
      <c r="V123" s="95">
        <f t="shared" si="54"/>
        <v>2806633.4841982294</v>
      </c>
      <c r="W123" s="95">
        <f t="shared" si="55"/>
        <v>2806633.4841982331</v>
      </c>
      <c r="X123" s="95">
        <f t="shared" si="56"/>
        <v>2806633.4841982331</v>
      </c>
      <c r="Y123" s="95">
        <f>'[1]Hold Harmless Base-21'!L115</f>
        <v>1335310.6080467312</v>
      </c>
      <c r="Z123" s="95">
        <f>'[1]Hold Harmless Base-21'!M115</f>
        <v>326849.76739257271</v>
      </c>
      <c r="AA123" s="95">
        <f>'[1]Hold Harmless Base-21'!N115</f>
        <v>675365.24509880773</v>
      </c>
      <c r="AB123" s="95">
        <f>'[1]Hold Harmless Base-21'!O115</f>
        <v>584550.24608963332</v>
      </c>
      <c r="AC123" s="95">
        <f t="shared" si="57"/>
        <v>2922075.8666277453</v>
      </c>
      <c r="AD123" s="116">
        <f>'[1]Populations-merged FY21'!M116</f>
        <v>0.17741528630286724</v>
      </c>
      <c r="AE123" s="117">
        <f t="shared" si="58"/>
        <v>0</v>
      </c>
      <c r="AF123" s="117">
        <f t="shared" si="59"/>
        <v>0.9</v>
      </c>
      <c r="AG123" s="117">
        <f t="shared" si="60"/>
        <v>0</v>
      </c>
      <c r="AH123" s="117">
        <f t="shared" si="61"/>
        <v>0.9</v>
      </c>
      <c r="AI123" s="95">
        <f t="shared" si="62"/>
        <v>2629868.2799649709</v>
      </c>
      <c r="AJ123" s="95">
        <f t="shared" si="63"/>
        <v>0</v>
      </c>
      <c r="AK123" s="95">
        <f t="shared" si="64"/>
        <v>2806633.4841982331</v>
      </c>
      <c r="AL123" s="95">
        <f t="shared" si="65"/>
        <v>2796864.1190118282</v>
      </c>
      <c r="AM123" s="95">
        <f t="shared" si="66"/>
        <v>2796864.1190118282</v>
      </c>
      <c r="AN123" s="95">
        <f t="shared" si="67"/>
        <v>0</v>
      </c>
      <c r="AO123" s="95">
        <f t="shared" si="68"/>
        <v>2796864.1190118282</v>
      </c>
      <c r="AP123" s="95">
        <f t="shared" si="69"/>
        <v>2796769.7160346252</v>
      </c>
      <c r="AQ123" s="95">
        <f t="shared" si="70"/>
        <v>2796769.7160346252</v>
      </c>
      <c r="AR123" s="95">
        <f t="shared" si="71"/>
        <v>0</v>
      </c>
      <c r="AS123" s="95">
        <f t="shared" si="72"/>
        <v>2796769.7160346252</v>
      </c>
      <c r="AT123" s="95">
        <f t="shared" si="73"/>
        <v>2796769.7160346247</v>
      </c>
      <c r="AU123" s="95">
        <v>2796769.7160346257</v>
      </c>
      <c r="AV123" s="95">
        <f t="shared" si="74"/>
        <v>0</v>
      </c>
      <c r="AW123" s="95">
        <f>'[1]Populations-merged FY21'!K116</f>
        <v>2110</v>
      </c>
      <c r="AX123" s="103">
        <f t="shared" si="75"/>
        <v>1325</v>
      </c>
      <c r="AY123" s="104">
        <v>25</v>
      </c>
      <c r="AZ123" s="118">
        <f t="shared" si="76"/>
        <v>33125</v>
      </c>
      <c r="BA123" s="119">
        <f t="shared" si="77"/>
        <v>2763644.7160346257</v>
      </c>
      <c r="BB123" s="128">
        <f t="shared" si="79"/>
        <v>2754369.7160346257</v>
      </c>
      <c r="BC123" s="121">
        <f>'[1]Spec Schs Calculations-21'!C114</f>
        <v>0</v>
      </c>
      <c r="BD123" s="129">
        <f t="shared" si="42"/>
        <v>0</v>
      </c>
      <c r="BE123" s="123">
        <f>'[1]Spec Schs Calculations-21'!D114</f>
        <v>0</v>
      </c>
      <c r="BF123" s="130">
        <f t="shared" si="43"/>
        <v>0</v>
      </c>
      <c r="BG123" s="123">
        <f>'[1]Spec Schs Calculations-21'!E114</f>
        <v>6</v>
      </c>
      <c r="BH123" s="130">
        <f t="shared" si="44"/>
        <v>7950</v>
      </c>
      <c r="BI123" s="131">
        <f>'[1]Spec Schs Calculations-21'!F114</f>
        <v>1</v>
      </c>
      <c r="BJ123" s="130">
        <f t="shared" si="45"/>
        <v>1325</v>
      </c>
      <c r="BK123" s="127">
        <f t="shared" si="78"/>
        <v>9275</v>
      </c>
      <c r="BL123" s="11"/>
    </row>
    <row r="124" spans="1:64" ht="14.5" x14ac:dyDescent="0.35">
      <c r="A124" s="101">
        <v>4703480</v>
      </c>
      <c r="B124" s="95" t="s">
        <v>468</v>
      </c>
      <c r="C124" s="95">
        <f>'[1]2020-2021 Final-merged'!F117</f>
        <v>565631.46126631612</v>
      </c>
      <c r="D124" s="95">
        <f>'[1]2020-2021 Final-merged'!G117</f>
        <v>138452.06533276217</v>
      </c>
      <c r="E124" s="95">
        <f>'[1]2020-2021 Final-merged'!H117</f>
        <v>262886.13596587622</v>
      </c>
      <c r="F124" s="95">
        <f>'[1]2020-2021 Final-merged'!I117</f>
        <v>261955.6521531691</v>
      </c>
      <c r="G124" s="95">
        <f>'[1]2020-2021 Final-merged'!J117</f>
        <v>1228925.3147181235</v>
      </c>
      <c r="H124" s="95">
        <f>'[1]2020-2021 Final-merged'!K117</f>
        <v>639625.34312812181</v>
      </c>
      <c r="I124" s="95">
        <f>'[1]2020-2021 Final-merged'!L117</f>
        <v>158113.59953894428</v>
      </c>
      <c r="J124" s="95">
        <f>'[1]2020-2021 Final-merged'!M117</f>
        <v>319040.45864928572</v>
      </c>
      <c r="K124" s="95">
        <f>'[1]2020-2021 Final-merged'!N117</f>
        <v>266323.1832762243</v>
      </c>
      <c r="L124" s="95">
        <f>'[1]2020-2021 Final-merged'!O117</f>
        <v>1383102.5845925761</v>
      </c>
      <c r="M124" s="95">
        <f t="shared" si="46"/>
        <v>1383102.5845925761</v>
      </c>
      <c r="N124" s="95">
        <f>'[1]Hold Harmless Base-21'!Y116</f>
        <v>1233699.4612765422</v>
      </c>
      <c r="O124" s="110">
        <f t="shared" si="47"/>
        <v>149403.12331603398</v>
      </c>
      <c r="P124" s="111">
        <f t="shared" si="48"/>
        <v>149403.12331603398</v>
      </c>
      <c r="Q124" s="112">
        <f t="shared" si="49"/>
        <v>70832.135621227557</v>
      </c>
      <c r="R124" s="113">
        <f t="shared" si="50"/>
        <v>1312270.4489713486</v>
      </c>
      <c r="S124" s="114">
        <f t="shared" si="51"/>
        <v>1.0636872999956626</v>
      </c>
      <c r="T124" s="115">
        <f t="shared" si="52"/>
        <v>0.94878750397094169</v>
      </c>
      <c r="U124" s="101" t="b">
        <f t="shared" si="53"/>
        <v>0</v>
      </c>
      <c r="V124" s="95">
        <f t="shared" si="54"/>
        <v>1300702.0245395023</v>
      </c>
      <c r="W124" s="95">
        <f t="shared" si="55"/>
        <v>1300702.0245395042</v>
      </c>
      <c r="X124" s="95">
        <f t="shared" si="56"/>
        <v>1300702.0245395042</v>
      </c>
      <c r="Y124" s="95">
        <f>'[1]Hold Harmless Base-21'!L116</f>
        <v>567828.83441975084</v>
      </c>
      <c r="Z124" s="95">
        <f>'[1]Hold Harmless Base-21'!M116</f>
        <v>138989.92588726297</v>
      </c>
      <c r="AA124" s="95">
        <f>'[1]Hold Harmless Base-21'!N116</f>
        <v>263907.39976949908</v>
      </c>
      <c r="AB124" s="95">
        <f>'[1]Hold Harmless Base-21'!O116</f>
        <v>262973.30120002938</v>
      </c>
      <c r="AC124" s="95">
        <f t="shared" si="57"/>
        <v>1233699.4612765422</v>
      </c>
      <c r="AD124" s="116">
        <f>'[1]Populations-merged FY21'!M117</f>
        <v>0.23945147679324894</v>
      </c>
      <c r="AE124" s="117">
        <f t="shared" si="58"/>
        <v>0</v>
      </c>
      <c r="AF124" s="117">
        <f t="shared" si="59"/>
        <v>0.9</v>
      </c>
      <c r="AG124" s="117">
        <f t="shared" si="60"/>
        <v>0</v>
      </c>
      <c r="AH124" s="117">
        <f t="shared" si="61"/>
        <v>0.9</v>
      </c>
      <c r="AI124" s="95">
        <f t="shared" si="62"/>
        <v>1110329.5151488879</v>
      </c>
      <c r="AJ124" s="95">
        <f t="shared" si="63"/>
        <v>0</v>
      </c>
      <c r="AK124" s="95">
        <f t="shared" si="64"/>
        <v>1300702.0245395042</v>
      </c>
      <c r="AL124" s="95">
        <f t="shared" si="65"/>
        <v>1296174.5245478009</v>
      </c>
      <c r="AM124" s="95">
        <f t="shared" si="66"/>
        <v>1296174.5245478009</v>
      </c>
      <c r="AN124" s="95">
        <f t="shared" si="67"/>
        <v>0</v>
      </c>
      <c r="AO124" s="95">
        <f t="shared" si="68"/>
        <v>1296174.5245478009</v>
      </c>
      <c r="AP124" s="95">
        <f t="shared" si="69"/>
        <v>1296130.7745732274</v>
      </c>
      <c r="AQ124" s="95">
        <f t="shared" si="70"/>
        <v>1296130.7745732274</v>
      </c>
      <c r="AR124" s="95">
        <f t="shared" si="71"/>
        <v>0</v>
      </c>
      <c r="AS124" s="95">
        <f t="shared" si="72"/>
        <v>1296130.7745732274</v>
      </c>
      <c r="AT124" s="95">
        <f t="shared" si="73"/>
        <v>1296130.7745732272</v>
      </c>
      <c r="AU124" s="95">
        <v>1296130.7745732274</v>
      </c>
      <c r="AV124" s="95">
        <f t="shared" si="74"/>
        <v>0</v>
      </c>
      <c r="AW124" s="95">
        <f>'[1]Populations-merged FY21'!K117</f>
        <v>1135</v>
      </c>
      <c r="AX124" s="103">
        <f t="shared" si="75"/>
        <v>1142</v>
      </c>
      <c r="AY124" s="104">
        <v>0</v>
      </c>
      <c r="AZ124" s="118">
        <f t="shared" si="76"/>
        <v>0</v>
      </c>
      <c r="BA124" s="119">
        <f t="shared" si="77"/>
        <v>1296130.7745732274</v>
      </c>
      <c r="BB124" s="128">
        <f t="shared" si="79"/>
        <v>1296130.7745732274</v>
      </c>
      <c r="BC124" s="121">
        <f>'[1]Spec Schs Calculations-21'!C115</f>
        <v>0</v>
      </c>
      <c r="BD124" s="129">
        <f t="shared" si="42"/>
        <v>0</v>
      </c>
      <c r="BE124" s="123">
        <f>'[1]Spec Schs Calculations-21'!D115</f>
        <v>0</v>
      </c>
      <c r="BF124" s="130">
        <f t="shared" si="43"/>
        <v>0</v>
      </c>
      <c r="BG124" s="123">
        <f>'[1]Spec Schs Calculations-21'!E115</f>
        <v>0</v>
      </c>
      <c r="BH124" s="130">
        <f t="shared" si="44"/>
        <v>0</v>
      </c>
      <c r="BI124" s="131">
        <f>'[1]Spec Schs Calculations-21'!F115</f>
        <v>0</v>
      </c>
      <c r="BJ124" s="130">
        <f t="shared" si="45"/>
        <v>0</v>
      </c>
      <c r="BK124" s="127">
        <f t="shared" si="78"/>
        <v>0</v>
      </c>
      <c r="BL124" s="11"/>
    </row>
    <row r="125" spans="1:64" ht="14.5" x14ac:dyDescent="0.35">
      <c r="A125" s="101">
        <v>4703510</v>
      </c>
      <c r="B125" s="95" t="s">
        <v>469</v>
      </c>
      <c r="C125" s="95">
        <f>'[1]2020-2021 Final-merged'!F118</f>
        <v>31240.746035916764</v>
      </c>
      <c r="D125" s="95">
        <f>'[1]2020-2021 Final-merged'!G118</f>
        <v>7462.5186259682905</v>
      </c>
      <c r="E125" s="95">
        <f>'[1]2020-2021 Final-merged'!H118</f>
        <v>21510.128148989283</v>
      </c>
      <c r="F125" s="95">
        <f>'[1]2020-2021 Final-merged'!I118</f>
        <v>21434.17938631797</v>
      </c>
      <c r="G125" s="95">
        <f>'[1]2020-2021 Final-merged'!J118</f>
        <v>81647.572197192319</v>
      </c>
      <c r="H125" s="95">
        <f>'[1]2020-2021 Final-merged'!K118</f>
        <v>29867.967564573089</v>
      </c>
      <c r="I125" s="95">
        <f>'[1]2020-2021 Final-merged'!L118</f>
        <v>7383.2782163559859</v>
      </c>
      <c r="J125" s="95">
        <f>'[1]2020-2021 Final-merged'!M118</f>
        <v>20434.621741539817</v>
      </c>
      <c r="K125" s="95">
        <f>'[1]2020-2021 Final-merged'!N118</f>
        <v>20362.47041700207</v>
      </c>
      <c r="L125" s="95">
        <f>'[1]2020-2021 Final-merged'!O118</f>
        <v>78048.337939470963</v>
      </c>
      <c r="M125" s="95">
        <f t="shared" si="46"/>
        <v>78048.337939470963</v>
      </c>
      <c r="N125" s="95">
        <f>'[1]Hold Harmless Base-21'!Y117</f>
        <v>80184.129838677531</v>
      </c>
      <c r="O125" s="110">
        <f t="shared" si="47"/>
        <v>-2135.7918992065679</v>
      </c>
      <c r="P125" s="111" t="str">
        <f t="shared" si="48"/>
        <v>0</v>
      </c>
      <c r="Q125" s="112">
        <f t="shared" si="49"/>
        <v>0</v>
      </c>
      <c r="R125" s="113">
        <f t="shared" si="50"/>
        <v>78048.337939470963</v>
      </c>
      <c r="S125" s="114">
        <f t="shared" si="51"/>
        <v>0.97336390750259971</v>
      </c>
      <c r="T125" s="115">
        <f t="shared" si="52"/>
        <v>1</v>
      </c>
      <c r="U125" s="101" t="b">
        <f t="shared" si="53"/>
        <v>0</v>
      </c>
      <c r="V125" s="95">
        <f t="shared" si="54"/>
        <v>77360.29661369721</v>
      </c>
      <c r="W125" s="95">
        <f t="shared" si="55"/>
        <v>77360.296613697326</v>
      </c>
      <c r="X125" s="95">
        <f t="shared" si="56"/>
        <v>77360.296613697326</v>
      </c>
      <c r="Y125" s="95">
        <f>'[1]Hold Harmless Base-21'!L117</f>
        <v>30680.790242618416</v>
      </c>
      <c r="Z125" s="95">
        <f>'[1]Hold Harmless Base-21'!M117</f>
        <v>7328.7612396240702</v>
      </c>
      <c r="AA125" s="95">
        <f>'[1]Hold Harmless Base-21'!N117</f>
        <v>21124.582910800382</v>
      </c>
      <c r="AB125" s="95">
        <f>'[1]Hold Harmless Base-21'!O117</f>
        <v>21049.995445634668</v>
      </c>
      <c r="AC125" s="95">
        <f t="shared" si="57"/>
        <v>80184.129838677531</v>
      </c>
      <c r="AD125" s="116">
        <f>'[1]Populations-merged FY21'!M118</f>
        <v>0.33124999999999999</v>
      </c>
      <c r="AE125" s="117">
        <f t="shared" si="58"/>
        <v>0</v>
      </c>
      <c r="AF125" s="117">
        <f t="shared" si="59"/>
        <v>0</v>
      </c>
      <c r="AG125" s="117">
        <f t="shared" si="60"/>
        <v>0.95</v>
      </c>
      <c r="AH125" s="117">
        <f t="shared" si="61"/>
        <v>0.95</v>
      </c>
      <c r="AI125" s="95">
        <f t="shared" si="62"/>
        <v>76174.923346743657</v>
      </c>
      <c r="AJ125" s="95">
        <f t="shared" si="63"/>
        <v>0</v>
      </c>
      <c r="AK125" s="95">
        <f t="shared" si="64"/>
        <v>77360.296613697326</v>
      </c>
      <c r="AL125" s="95">
        <f t="shared" si="65"/>
        <v>77091.019918752005</v>
      </c>
      <c r="AM125" s="95">
        <f t="shared" si="66"/>
        <v>77091.019918752005</v>
      </c>
      <c r="AN125" s="95">
        <f t="shared" si="67"/>
        <v>0</v>
      </c>
      <c r="AO125" s="95">
        <f t="shared" si="68"/>
        <v>77091.019918752005</v>
      </c>
      <c r="AP125" s="95">
        <f t="shared" si="69"/>
        <v>77088.41785390857</v>
      </c>
      <c r="AQ125" s="95">
        <f t="shared" si="70"/>
        <v>77088.41785390857</v>
      </c>
      <c r="AR125" s="95">
        <f t="shared" si="71"/>
        <v>0</v>
      </c>
      <c r="AS125" s="95">
        <f t="shared" si="72"/>
        <v>77088.41785390857</v>
      </c>
      <c r="AT125" s="95">
        <f t="shared" si="73"/>
        <v>77088.417853908555</v>
      </c>
      <c r="AU125" s="95">
        <v>77088.41785390857</v>
      </c>
      <c r="AV125" s="95">
        <f t="shared" si="74"/>
        <v>0</v>
      </c>
      <c r="AW125" s="95">
        <f>'[1]Populations-merged FY21'!K118</f>
        <v>53</v>
      </c>
      <c r="AX125" s="103">
        <f t="shared" si="75"/>
        <v>1454</v>
      </c>
      <c r="AY125" s="104">
        <v>0</v>
      </c>
      <c r="AZ125" s="118">
        <f t="shared" si="76"/>
        <v>0</v>
      </c>
      <c r="BA125" s="119">
        <f t="shared" si="77"/>
        <v>77088.41785390857</v>
      </c>
      <c r="BB125" s="128">
        <f t="shared" si="79"/>
        <v>77088.41785390857</v>
      </c>
      <c r="BC125" s="121">
        <f>'[1]Spec Schs Calculations-21'!C116</f>
        <v>0</v>
      </c>
      <c r="BD125" s="129">
        <f t="shared" si="42"/>
        <v>0</v>
      </c>
      <c r="BE125" s="123">
        <f>'[1]Spec Schs Calculations-21'!D116</f>
        <v>0</v>
      </c>
      <c r="BF125" s="130">
        <f t="shared" si="43"/>
        <v>0</v>
      </c>
      <c r="BG125" s="123">
        <f>'[1]Spec Schs Calculations-21'!E116</f>
        <v>0</v>
      </c>
      <c r="BH125" s="130">
        <f t="shared" si="44"/>
        <v>0</v>
      </c>
      <c r="BI125" s="131">
        <f>'[1]Spec Schs Calculations-21'!F116</f>
        <v>0</v>
      </c>
      <c r="BJ125" s="130">
        <f t="shared" si="45"/>
        <v>0</v>
      </c>
      <c r="BK125" s="127">
        <f t="shared" si="78"/>
        <v>0</v>
      </c>
      <c r="BL125" s="11"/>
    </row>
    <row r="126" spans="1:64" ht="14.5" x14ac:dyDescent="0.35">
      <c r="A126" s="101">
        <v>4703540</v>
      </c>
      <c r="B126" s="95" t="s">
        <v>470</v>
      </c>
      <c r="C126" s="95">
        <f>'[1]2020-2021 Final-merged'!F119</f>
        <v>836333.06912075041</v>
      </c>
      <c r="D126" s="95">
        <f>'[1]2020-2021 Final-merged'!G119</f>
        <v>204712.87164017445</v>
      </c>
      <c r="E126" s="95">
        <f>'[1]2020-2021 Final-merged'!H119</f>
        <v>375413.63819810242</v>
      </c>
      <c r="F126" s="95">
        <f>'[1]2020-2021 Final-merged'!I119</f>
        <v>357661.824375225</v>
      </c>
      <c r="G126" s="95">
        <f>'[1]2020-2021 Final-merged'!J119</f>
        <v>1774121.4033342523</v>
      </c>
      <c r="H126" s="95">
        <f>'[1]2020-2021 Final-merged'!K119</f>
        <v>916326.70301878988</v>
      </c>
      <c r="I126" s="95">
        <f>'[1]2020-2021 Final-merged'!L119</f>
        <v>226513.40339235539</v>
      </c>
      <c r="J126" s="95">
        <f>'[1]2020-2021 Final-merged'!M119</f>
        <v>445981.6089471798</v>
      </c>
      <c r="K126" s="95">
        <f>'[1]2020-2021 Final-merged'!N119</f>
        <v>380907.98266403499</v>
      </c>
      <c r="L126" s="95">
        <f>'[1]2020-2021 Final-merged'!O119</f>
        <v>1969729.69802236</v>
      </c>
      <c r="M126" s="95">
        <f t="shared" si="46"/>
        <v>1969729.69802236</v>
      </c>
      <c r="N126" s="95">
        <f>'[1]Hold Harmless Base-21'!Y118</f>
        <v>1719164.1375145419</v>
      </c>
      <c r="O126" s="110">
        <f t="shared" si="47"/>
        <v>250565.56050781813</v>
      </c>
      <c r="P126" s="111">
        <f t="shared" si="48"/>
        <v>250565.56050781813</v>
      </c>
      <c r="Q126" s="112">
        <f t="shared" si="49"/>
        <v>118793.32486480853</v>
      </c>
      <c r="R126" s="113">
        <f t="shared" si="50"/>
        <v>1850936.3731575515</v>
      </c>
      <c r="S126" s="114">
        <f t="shared" si="51"/>
        <v>1.0766490137663747</v>
      </c>
      <c r="T126" s="115">
        <f t="shared" si="52"/>
        <v>0.93969054485796766</v>
      </c>
      <c r="U126" s="101" t="b">
        <f t="shared" si="53"/>
        <v>0</v>
      </c>
      <c r="V126" s="95">
        <f t="shared" si="54"/>
        <v>1834619.2964621086</v>
      </c>
      <c r="W126" s="95">
        <f t="shared" si="55"/>
        <v>1834619.2964621112</v>
      </c>
      <c r="X126" s="95">
        <f t="shared" si="56"/>
        <v>1834619.2964621112</v>
      </c>
      <c r="Y126" s="95">
        <f>'[1]Hold Harmless Base-21'!L118</f>
        <v>810425.83486547216</v>
      </c>
      <c r="Z126" s="95">
        <f>'[1]Hold Harmless Base-21'!M118</f>
        <v>198371.44557863128</v>
      </c>
      <c r="AA126" s="95">
        <f>'[1]Hold Harmless Base-21'!N118</f>
        <v>363784.38494180166</v>
      </c>
      <c r="AB126" s="95">
        <f>'[1]Hold Harmless Base-21'!O118</f>
        <v>346582.47212863661</v>
      </c>
      <c r="AC126" s="95">
        <f t="shared" si="57"/>
        <v>1719164.1375145419</v>
      </c>
      <c r="AD126" s="116">
        <f>'[1]Populations-merged FY21'!M119</f>
        <v>0.22891735886245249</v>
      </c>
      <c r="AE126" s="117">
        <f t="shared" si="58"/>
        <v>0</v>
      </c>
      <c r="AF126" s="117">
        <f t="shared" si="59"/>
        <v>0.9</v>
      </c>
      <c r="AG126" s="117">
        <f t="shared" si="60"/>
        <v>0</v>
      </c>
      <c r="AH126" s="117">
        <f t="shared" si="61"/>
        <v>0.9</v>
      </c>
      <c r="AI126" s="95">
        <f t="shared" si="62"/>
        <v>1547247.7237630878</v>
      </c>
      <c r="AJ126" s="95">
        <f t="shared" si="63"/>
        <v>0</v>
      </c>
      <c r="AK126" s="95">
        <f t="shared" si="64"/>
        <v>1834619.2964621112</v>
      </c>
      <c r="AL126" s="95">
        <f t="shared" si="65"/>
        <v>1828233.3305046491</v>
      </c>
      <c r="AM126" s="95">
        <f t="shared" si="66"/>
        <v>1828233.3305046491</v>
      </c>
      <c r="AN126" s="95">
        <f t="shared" si="67"/>
        <v>0</v>
      </c>
      <c r="AO126" s="95">
        <f t="shared" si="68"/>
        <v>1828233.3305046491</v>
      </c>
      <c r="AP126" s="95">
        <f t="shared" si="69"/>
        <v>1828171.6218688062</v>
      </c>
      <c r="AQ126" s="95">
        <f t="shared" si="70"/>
        <v>1828171.6218688062</v>
      </c>
      <c r="AR126" s="95">
        <f t="shared" si="71"/>
        <v>0</v>
      </c>
      <c r="AS126" s="95">
        <f t="shared" si="72"/>
        <v>1828171.6218688062</v>
      </c>
      <c r="AT126" s="95">
        <f t="shared" si="73"/>
        <v>1828171.6218688057</v>
      </c>
      <c r="AU126" s="95">
        <v>1828171.6218688067</v>
      </c>
      <c r="AV126" s="95">
        <f t="shared" si="74"/>
        <v>0</v>
      </c>
      <c r="AW126" s="95">
        <f>'[1]Populations-merged FY21'!K119</f>
        <v>1626</v>
      </c>
      <c r="AX126" s="103">
        <f t="shared" si="75"/>
        <v>1124</v>
      </c>
      <c r="AY126" s="104">
        <v>52</v>
      </c>
      <c r="AZ126" s="118">
        <f t="shared" si="76"/>
        <v>58448</v>
      </c>
      <c r="BA126" s="119">
        <f t="shared" si="77"/>
        <v>1769723.6218688067</v>
      </c>
      <c r="BB126" s="135">
        <f t="shared" si="79"/>
        <v>1766351.6218688067</v>
      </c>
      <c r="BC126" s="121">
        <f>'[1]Spec Schs Calculations-21'!C117</f>
        <v>3</v>
      </c>
      <c r="BD126" s="129">
        <f t="shared" si="42"/>
        <v>3372</v>
      </c>
      <c r="BE126" s="123">
        <f>'[1]Spec Schs Calculations-21'!D117</f>
        <v>0</v>
      </c>
      <c r="BF126" s="130">
        <f t="shared" si="43"/>
        <v>0</v>
      </c>
      <c r="BG126" s="123">
        <f>'[1]Spec Schs Calculations-21'!E117</f>
        <v>0</v>
      </c>
      <c r="BH126" s="130">
        <f t="shared" si="44"/>
        <v>0</v>
      </c>
      <c r="BI126" s="131">
        <f>'[1]Spec Schs Calculations-21'!F117</f>
        <v>0</v>
      </c>
      <c r="BJ126" s="130">
        <f t="shared" si="45"/>
        <v>0</v>
      </c>
      <c r="BK126" s="127">
        <f t="shared" si="78"/>
        <v>3372</v>
      </c>
      <c r="BL126" s="11"/>
    </row>
    <row r="127" spans="1:64" ht="14.5" x14ac:dyDescent="0.35">
      <c r="A127" s="101">
        <v>4703590</v>
      </c>
      <c r="B127" s="95" t="s">
        <v>471</v>
      </c>
      <c r="C127" s="95">
        <f>'[1]2020-2021 Final-merged'!F120</f>
        <v>1024590.4893437019</v>
      </c>
      <c r="D127" s="95">
        <f>'[1]2020-2021 Final-merged'!G120</f>
        <v>185450.46068613644</v>
      </c>
      <c r="E127" s="95">
        <f>'[1]2020-2021 Final-merged'!H120</f>
        <v>475126.27799547336</v>
      </c>
      <c r="F127" s="95">
        <f>'[1]2020-2021 Final-merged'!I120</f>
        <v>402025.38524657564</v>
      </c>
      <c r="G127" s="95">
        <f>'[1]2020-2021 Final-merged'!J120</f>
        <v>2087192.6132718872</v>
      </c>
      <c r="H127" s="95">
        <f>'[1]2020-2021 Final-merged'!K120</f>
        <v>960846.88108673808</v>
      </c>
      <c r="I127" s="95">
        <f>'[1]2020-2021 Final-merged'!L120</f>
        <v>157632.89158321597</v>
      </c>
      <c r="J127" s="95">
        <f>'[1]2020-2021 Final-merged'!M120</f>
        <v>471225.85096305772</v>
      </c>
      <c r="K127" s="95">
        <f>'[1]2020-2021 Final-merged'!N120</f>
        <v>402468.81187143311</v>
      </c>
      <c r="L127" s="95">
        <f>'[1]2020-2021 Final-merged'!O120</f>
        <v>1992174.4355044449</v>
      </c>
      <c r="M127" s="95">
        <f t="shared" si="46"/>
        <v>1992174.4355044449</v>
      </c>
      <c r="N127" s="95">
        <f>'[1]Hold Harmless Base-21'!Y119</f>
        <v>2007408.4124000664</v>
      </c>
      <c r="O127" s="110">
        <f t="shared" si="47"/>
        <v>-15233.976895621512</v>
      </c>
      <c r="P127" s="111" t="str">
        <f t="shared" si="48"/>
        <v>0</v>
      </c>
      <c r="Q127" s="112">
        <f t="shared" si="49"/>
        <v>0</v>
      </c>
      <c r="R127" s="113">
        <f t="shared" si="50"/>
        <v>1992174.4355044449</v>
      </c>
      <c r="S127" s="114">
        <f t="shared" si="51"/>
        <v>0.992411122319943</v>
      </c>
      <c r="T127" s="115">
        <f t="shared" si="52"/>
        <v>1</v>
      </c>
      <c r="U127" s="101" t="b">
        <f t="shared" si="53"/>
        <v>0</v>
      </c>
      <c r="V127" s="95">
        <f t="shared" si="54"/>
        <v>1974612.2634458919</v>
      </c>
      <c r="W127" s="95">
        <f t="shared" si="55"/>
        <v>1974612.2634458947</v>
      </c>
      <c r="X127" s="95">
        <f t="shared" si="56"/>
        <v>1974612.2634458947</v>
      </c>
      <c r="Y127" s="95">
        <f>'[1]Hold Harmless Base-21'!L119</f>
        <v>985424.89777665911</v>
      </c>
      <c r="Z127" s="95">
        <f>'[1]Hold Harmless Base-21'!M119</f>
        <v>178361.50458641155</v>
      </c>
      <c r="AA127" s="95">
        <f>'[1]Hold Harmless Base-21'!N119</f>
        <v>456964.28845889313</v>
      </c>
      <c r="AB127" s="95">
        <f>'[1]Hold Harmless Base-21'!O119</f>
        <v>386657.72157810244</v>
      </c>
      <c r="AC127" s="95">
        <f t="shared" si="57"/>
        <v>2007408.4124000664</v>
      </c>
      <c r="AD127" s="116">
        <f>'[1]Populations-merged FY21'!M120</f>
        <v>0.13612774451097803</v>
      </c>
      <c r="AE127" s="117">
        <f t="shared" si="58"/>
        <v>0.85</v>
      </c>
      <c r="AF127" s="117">
        <f t="shared" si="59"/>
        <v>0</v>
      </c>
      <c r="AG127" s="117">
        <f t="shared" si="60"/>
        <v>0</v>
      </c>
      <c r="AH127" s="117">
        <f t="shared" si="61"/>
        <v>0.85</v>
      </c>
      <c r="AI127" s="95">
        <f t="shared" si="62"/>
        <v>1706297.1505400564</v>
      </c>
      <c r="AJ127" s="95">
        <f t="shared" si="63"/>
        <v>0</v>
      </c>
      <c r="AK127" s="95">
        <f t="shared" si="64"/>
        <v>1974612.2634458947</v>
      </c>
      <c r="AL127" s="95">
        <f t="shared" si="65"/>
        <v>1967739.0082054918</v>
      </c>
      <c r="AM127" s="95">
        <f t="shared" si="66"/>
        <v>1967739.0082054918</v>
      </c>
      <c r="AN127" s="95">
        <f t="shared" si="67"/>
        <v>0</v>
      </c>
      <c r="AO127" s="95">
        <f t="shared" si="68"/>
        <v>1967739.0082054918</v>
      </c>
      <c r="AP127" s="95">
        <f t="shared" si="69"/>
        <v>1967672.590813431</v>
      </c>
      <c r="AQ127" s="95">
        <f t="shared" si="70"/>
        <v>1967672.590813431</v>
      </c>
      <c r="AR127" s="95">
        <f t="shared" si="71"/>
        <v>0</v>
      </c>
      <c r="AS127" s="95">
        <f t="shared" si="72"/>
        <v>1967672.590813431</v>
      </c>
      <c r="AT127" s="95">
        <f t="shared" si="73"/>
        <v>1967672.5908134305</v>
      </c>
      <c r="AU127" s="95">
        <v>1967672.590813431</v>
      </c>
      <c r="AV127" s="95">
        <f t="shared" si="74"/>
        <v>0</v>
      </c>
      <c r="AW127" s="95">
        <f>'[1]Populations-merged FY21'!K120</f>
        <v>1705</v>
      </c>
      <c r="AX127" s="103">
        <f t="shared" si="75"/>
        <v>1154</v>
      </c>
      <c r="AY127" s="104">
        <v>0</v>
      </c>
      <c r="AZ127" s="118">
        <f t="shared" si="76"/>
        <v>0</v>
      </c>
      <c r="BA127" s="119">
        <f t="shared" si="77"/>
        <v>1967672.590813431</v>
      </c>
      <c r="BB127" s="128">
        <f t="shared" si="79"/>
        <v>1966518.590813431</v>
      </c>
      <c r="BC127" s="121">
        <f>'[1]Spec Schs Calculations-21'!C118</f>
        <v>0</v>
      </c>
      <c r="BD127" s="129">
        <f t="shared" si="42"/>
        <v>0</v>
      </c>
      <c r="BE127" s="123">
        <f>'[1]Spec Schs Calculations-21'!D118</f>
        <v>0</v>
      </c>
      <c r="BF127" s="130">
        <f t="shared" si="43"/>
        <v>0</v>
      </c>
      <c r="BG127" s="123">
        <f>'[1]Spec Schs Calculations-21'!E118</f>
        <v>1</v>
      </c>
      <c r="BH127" s="130">
        <f t="shared" si="44"/>
        <v>1154</v>
      </c>
      <c r="BI127" s="131">
        <f>'[1]Spec Schs Calculations-21'!F118</f>
        <v>0</v>
      </c>
      <c r="BJ127" s="130">
        <f t="shared" si="45"/>
        <v>0</v>
      </c>
      <c r="BK127" s="127">
        <f t="shared" si="78"/>
        <v>1154</v>
      </c>
      <c r="BL127" s="11"/>
    </row>
    <row r="128" spans="1:64" ht="14.5" x14ac:dyDescent="0.35">
      <c r="A128" s="101">
        <v>4703600</v>
      </c>
      <c r="B128" s="95" t="s">
        <v>472</v>
      </c>
      <c r="C128" s="95">
        <f>'[1]2020-2021 Final-merged'!F121</f>
        <v>83378.510870559912</v>
      </c>
      <c r="D128" s="95">
        <f>'[1]2020-2021 Final-merged'!G121</f>
        <v>20408.919632148889</v>
      </c>
      <c r="E128" s="95">
        <f>'[1]2020-2021 Final-merged'!H121</f>
        <v>53559.179521864084</v>
      </c>
      <c r="F128" s="95">
        <f>'[1]2020-2021 Final-merged'!I121</f>
        <v>53370.070773361935</v>
      </c>
      <c r="G128" s="95">
        <f>'[1]2020-2021 Final-merged'!J121</f>
        <v>210716.68079793482</v>
      </c>
      <c r="H128" s="95">
        <f>'[1]2020-2021 Final-merged'!K121</f>
        <v>103129.02008145049</v>
      </c>
      <c r="I128" s="95">
        <f>'[1]2020-2021 Final-merged'!L121</f>
        <v>25493.205916851806</v>
      </c>
      <c r="J128" s="95">
        <f>'[1]2020-2021 Final-merged'!M121</f>
        <v>82713.430014495854</v>
      </c>
      <c r="K128" s="95">
        <f>'[1]2020-2021 Final-merged'!N121</f>
        <v>86942.433539689868</v>
      </c>
      <c r="L128" s="95">
        <f>'[1]2020-2021 Final-merged'!O121</f>
        <v>298278.089552488</v>
      </c>
      <c r="M128" s="95">
        <f t="shared" si="46"/>
        <v>298278.089552488</v>
      </c>
      <c r="N128" s="95">
        <f>'[1]Hold Harmless Base-21'!Y120</f>
        <v>201443.6258996338</v>
      </c>
      <c r="O128" s="110">
        <f t="shared" si="47"/>
        <v>96834.463652854203</v>
      </c>
      <c r="P128" s="111">
        <f t="shared" si="48"/>
        <v>96834.463652854203</v>
      </c>
      <c r="Q128" s="112">
        <f t="shared" si="49"/>
        <v>45909.293661544834</v>
      </c>
      <c r="R128" s="113">
        <f t="shared" si="50"/>
        <v>252368.79589094318</v>
      </c>
      <c r="S128" s="114">
        <f t="shared" si="51"/>
        <v>1.2528010988874976</v>
      </c>
      <c r="T128" s="115">
        <f t="shared" si="52"/>
        <v>0.84608559840776987</v>
      </c>
      <c r="U128" s="101" t="b">
        <f t="shared" si="53"/>
        <v>0</v>
      </c>
      <c r="V128" s="95">
        <f t="shared" si="54"/>
        <v>250144.01871447859</v>
      </c>
      <c r="W128" s="95">
        <f t="shared" si="55"/>
        <v>250144.01871447894</v>
      </c>
      <c r="X128" s="95">
        <f t="shared" si="56"/>
        <v>250144.01871447894</v>
      </c>
      <c r="Y128" s="95">
        <f>'[1]Hold Harmless Base-21'!L120</f>
        <v>79709.254570045581</v>
      </c>
      <c r="Z128" s="95">
        <f>'[1]Hold Harmless Base-21'!M120</f>
        <v>19510.779857702593</v>
      </c>
      <c r="AA128" s="95">
        <f>'[1]Hold Harmless Base-21'!N120</f>
        <v>51202.189035237774</v>
      </c>
      <c r="AB128" s="95">
        <f>'[1]Hold Harmless Base-21'!O120</f>
        <v>51021.402436647862</v>
      </c>
      <c r="AC128" s="95">
        <f t="shared" si="57"/>
        <v>201443.6258996338</v>
      </c>
      <c r="AD128" s="116">
        <f>'[1]Populations-merged FY21'!M121</f>
        <v>0.4236111111111111</v>
      </c>
      <c r="AE128" s="117">
        <f t="shared" si="58"/>
        <v>0</v>
      </c>
      <c r="AF128" s="117">
        <f t="shared" si="59"/>
        <v>0</v>
      </c>
      <c r="AG128" s="117">
        <f t="shared" si="60"/>
        <v>0.95</v>
      </c>
      <c r="AH128" s="117">
        <f t="shared" si="61"/>
        <v>0.95</v>
      </c>
      <c r="AI128" s="95">
        <f t="shared" si="62"/>
        <v>191371.44460465209</v>
      </c>
      <c r="AJ128" s="95">
        <f t="shared" si="63"/>
        <v>0</v>
      </c>
      <c r="AK128" s="95">
        <f t="shared" si="64"/>
        <v>250144.01871447894</v>
      </c>
      <c r="AL128" s="95">
        <f t="shared" si="65"/>
        <v>249273.31426312283</v>
      </c>
      <c r="AM128" s="95">
        <f t="shared" si="66"/>
        <v>249273.31426312283</v>
      </c>
      <c r="AN128" s="95">
        <f t="shared" si="67"/>
        <v>0</v>
      </c>
      <c r="AO128" s="95">
        <f t="shared" si="68"/>
        <v>249273.31426312283</v>
      </c>
      <c r="AP128" s="95">
        <f t="shared" si="69"/>
        <v>249264.90050328238</v>
      </c>
      <c r="AQ128" s="95">
        <f t="shared" si="70"/>
        <v>249264.90050328238</v>
      </c>
      <c r="AR128" s="95">
        <f t="shared" si="71"/>
        <v>0</v>
      </c>
      <c r="AS128" s="95">
        <f t="shared" si="72"/>
        <v>249264.90050328238</v>
      </c>
      <c r="AT128" s="95">
        <f t="shared" si="73"/>
        <v>249264.90050328232</v>
      </c>
      <c r="AU128" s="95">
        <v>249264.90050328232</v>
      </c>
      <c r="AV128" s="95">
        <f t="shared" si="74"/>
        <v>0</v>
      </c>
      <c r="AW128" s="95">
        <f>'[1]Populations-merged FY21'!K121</f>
        <v>183</v>
      </c>
      <c r="AX128" s="103">
        <f t="shared" si="75"/>
        <v>1362</v>
      </c>
      <c r="AY128" s="104">
        <v>0</v>
      </c>
      <c r="AZ128" s="118">
        <f t="shared" si="76"/>
        <v>0</v>
      </c>
      <c r="BA128" s="119">
        <f t="shared" si="77"/>
        <v>249264.90050328232</v>
      </c>
      <c r="BB128" s="128">
        <f t="shared" si="79"/>
        <v>249264.90050328232</v>
      </c>
      <c r="BC128" s="121">
        <f>'[1]Spec Schs Calculations-21'!C119</f>
        <v>0</v>
      </c>
      <c r="BD128" s="129">
        <f t="shared" si="42"/>
        <v>0</v>
      </c>
      <c r="BE128" s="123">
        <f>'[1]Spec Schs Calculations-21'!D119</f>
        <v>0</v>
      </c>
      <c r="BF128" s="130">
        <f t="shared" si="43"/>
        <v>0</v>
      </c>
      <c r="BG128" s="123">
        <f>'[1]Spec Schs Calculations-21'!E119</f>
        <v>0</v>
      </c>
      <c r="BH128" s="130">
        <f t="shared" si="44"/>
        <v>0</v>
      </c>
      <c r="BI128" s="131">
        <f>'[1]Spec Schs Calculations-21'!F119</f>
        <v>0</v>
      </c>
      <c r="BJ128" s="130">
        <f t="shared" si="45"/>
        <v>0</v>
      </c>
      <c r="BK128" s="127">
        <f t="shared" si="78"/>
        <v>0</v>
      </c>
      <c r="BL128" s="11"/>
    </row>
    <row r="129" spans="1:64" ht="14.5" x14ac:dyDescent="0.35">
      <c r="A129" s="101">
        <v>4703660</v>
      </c>
      <c r="B129" s="140" t="s">
        <v>473</v>
      </c>
      <c r="C129" s="95">
        <f>'[1]2020-2021 Final-merged'!F122</f>
        <v>2705376.0607109293</v>
      </c>
      <c r="D129" s="95">
        <f>'[1]2020-2021 Final-merged'!G122</f>
        <v>0</v>
      </c>
      <c r="E129" s="95">
        <f>'[1]2020-2021 Final-merged'!H122</f>
        <v>1622347.5477801878</v>
      </c>
      <c r="F129" s="95">
        <f>'[1]2020-2021 Final-merged'!I122</f>
        <v>1484933.6883149957</v>
      </c>
      <c r="G129" s="95">
        <f>'[1]2020-2021 Final-merged'!J122</f>
        <v>5812657.2968061129</v>
      </c>
      <c r="H129" s="95">
        <f>'[1]2020-2021 Final-merged'!K122</f>
        <v>2884794.8294915021</v>
      </c>
      <c r="I129" s="95">
        <f>'[1]2020-2021 Final-merged'!L122</f>
        <v>0</v>
      </c>
      <c r="J129" s="95">
        <f>'[1]2020-2021 Final-merged'!M122</f>
        <v>1866476.1723385309</v>
      </c>
      <c r="K129" s="95">
        <f>'[1]2020-2021 Final-merged'!N122</f>
        <v>1724093.0579072025</v>
      </c>
      <c r="L129" s="95">
        <f>'[1]2020-2021 Final-merged'!O122</f>
        <v>6475364.0597372353</v>
      </c>
      <c r="M129" s="95">
        <f t="shared" si="46"/>
        <v>6475364.0597372353</v>
      </c>
      <c r="N129" s="95">
        <f>'[1]Hold Harmless Base-21'!Y121</f>
        <v>5296971.6534960922</v>
      </c>
      <c r="O129" s="110">
        <f t="shared" si="47"/>
        <v>1178392.4062411431</v>
      </c>
      <c r="P129" s="111">
        <f t="shared" si="48"/>
        <v>1178392.4062411431</v>
      </c>
      <c r="Q129" s="112">
        <f t="shared" si="49"/>
        <v>558676.74571525864</v>
      </c>
      <c r="R129" s="113">
        <f t="shared" si="50"/>
        <v>5916687.3140219767</v>
      </c>
      <c r="S129" s="114">
        <f t="shared" si="51"/>
        <v>1.1169943320570466</v>
      </c>
      <c r="T129" s="115">
        <f t="shared" si="52"/>
        <v>0.91372272808736421</v>
      </c>
      <c r="U129" s="101" t="b">
        <f t="shared" si="53"/>
        <v>0</v>
      </c>
      <c r="V129" s="95">
        <f t="shared" si="54"/>
        <v>5864528.2867934201</v>
      </c>
      <c r="W129" s="95">
        <f t="shared" si="55"/>
        <v>5864528.2867934285</v>
      </c>
      <c r="X129" s="95">
        <f t="shared" si="56"/>
        <v>5864528.2867934285</v>
      </c>
      <c r="Y129" s="95">
        <f>'[1]Hold Harmless Base-21'!L121</f>
        <v>2465361.2924172911</v>
      </c>
      <c r="Z129" s="95">
        <f>'[1]Hold Harmless Base-21'!M121</f>
        <v>0</v>
      </c>
      <c r="AA129" s="95">
        <f>'[1]Hold Harmless Base-21'!N121</f>
        <v>1478416.588817725</v>
      </c>
      <c r="AB129" s="95">
        <f>'[1]Hold Harmless Base-21'!O121</f>
        <v>1353193.7722610764</v>
      </c>
      <c r="AC129" s="95">
        <f t="shared" si="57"/>
        <v>5296971.6534960922</v>
      </c>
      <c r="AD129" s="116">
        <f>'[1]Populations-merged FY21'!M122</f>
        <v>0.10923795907044237</v>
      </c>
      <c r="AE129" s="117">
        <f t="shared" si="58"/>
        <v>0.85</v>
      </c>
      <c r="AF129" s="117">
        <f t="shared" si="59"/>
        <v>0</v>
      </c>
      <c r="AG129" s="117">
        <f t="shared" si="60"/>
        <v>0</v>
      </c>
      <c r="AH129" s="117">
        <f t="shared" si="61"/>
        <v>0.85</v>
      </c>
      <c r="AI129" s="95">
        <f t="shared" si="62"/>
        <v>4502425.9054716779</v>
      </c>
      <c r="AJ129" s="95">
        <f t="shared" si="63"/>
        <v>0</v>
      </c>
      <c r="AK129" s="95">
        <f t="shared" si="64"/>
        <v>5864528.2867934285</v>
      </c>
      <c r="AL129" s="95">
        <f t="shared" si="65"/>
        <v>5844114.9628584543</v>
      </c>
      <c r="AM129" s="95">
        <f t="shared" si="66"/>
        <v>5844114.9628584543</v>
      </c>
      <c r="AN129" s="95">
        <f t="shared" si="67"/>
        <v>0</v>
      </c>
      <c r="AO129" s="95">
        <f t="shared" si="68"/>
        <v>5844114.9628584543</v>
      </c>
      <c r="AP129" s="95">
        <f t="shared" si="69"/>
        <v>5843917.7055630926</v>
      </c>
      <c r="AQ129" s="95">
        <f t="shared" si="70"/>
        <v>5843917.7055630926</v>
      </c>
      <c r="AR129" s="95">
        <f t="shared" si="71"/>
        <v>0</v>
      </c>
      <c r="AS129" s="95">
        <f t="shared" si="72"/>
        <v>5843917.7055630926</v>
      </c>
      <c r="AT129" s="95">
        <f t="shared" si="73"/>
        <v>5843917.7055630907</v>
      </c>
      <c r="AU129" s="95">
        <v>5843917.7055630926</v>
      </c>
      <c r="AV129" s="95">
        <f t="shared" si="74"/>
        <v>0</v>
      </c>
      <c r="AW129" s="95">
        <f>'[1]Populations-merged FY21'!K122</f>
        <v>5119</v>
      </c>
      <c r="AX129" s="103">
        <f t="shared" si="75"/>
        <v>1142</v>
      </c>
      <c r="AY129" s="104">
        <v>0</v>
      </c>
      <c r="AZ129" s="118">
        <f t="shared" si="76"/>
        <v>0</v>
      </c>
      <c r="BA129" s="119">
        <f t="shared" si="77"/>
        <v>5843917.7055630926</v>
      </c>
      <c r="BB129" s="128">
        <f t="shared" si="79"/>
        <v>5831355.7055630926</v>
      </c>
      <c r="BC129" s="121">
        <f>'[1]Spec Schs Calculations-21'!C120</f>
        <v>1</v>
      </c>
      <c r="BD129" s="129">
        <f t="shared" si="42"/>
        <v>1142</v>
      </c>
      <c r="BE129" s="123">
        <f>'[1]Spec Schs Calculations-21'!D120</f>
        <v>0</v>
      </c>
      <c r="BF129" s="130">
        <f t="shared" si="43"/>
        <v>0</v>
      </c>
      <c r="BG129" s="123">
        <f>'[1]Spec Schs Calculations-21'!E120</f>
        <v>10</v>
      </c>
      <c r="BH129" s="130">
        <f t="shared" si="44"/>
        <v>11420</v>
      </c>
      <c r="BI129" s="131">
        <f>'[1]Spec Schs Calculations-21'!F120</f>
        <v>0</v>
      </c>
      <c r="BJ129" s="130">
        <f t="shared" si="45"/>
        <v>0</v>
      </c>
      <c r="BK129" s="127">
        <f t="shared" si="78"/>
        <v>12562</v>
      </c>
      <c r="BL129" s="11"/>
    </row>
    <row r="130" spans="1:64" ht="14.5" x14ac:dyDescent="0.35">
      <c r="A130" s="101">
        <v>4703690</v>
      </c>
      <c r="B130" s="95" t="s">
        <v>474</v>
      </c>
      <c r="C130" s="95">
        <f>'[1]2020-2021 Final-merged'!F123</f>
        <v>503031.94306675548</v>
      </c>
      <c r="D130" s="95">
        <f>'[1]2020-2021 Final-merged'!G123</f>
        <v>123129.30983369298</v>
      </c>
      <c r="E130" s="95">
        <f>'[1]2020-2021 Final-merged'!H123</f>
        <v>271913.88243116753</v>
      </c>
      <c r="F130" s="95">
        <f>'[1]2020-2021 Final-merged'!I123</f>
        <v>270953.79875427089</v>
      </c>
      <c r="G130" s="95">
        <f>'[1]2020-2021 Final-merged'!J123</f>
        <v>1169028.9340858869</v>
      </c>
      <c r="H130" s="95">
        <f>'[1]2020-2021 Final-merged'!K123</f>
        <v>458726.89806721691</v>
      </c>
      <c r="I130" s="95">
        <f>'[1]2020-2021 Final-merged'!L123</f>
        <v>113396.00883233536</v>
      </c>
      <c r="J130" s="95">
        <f>'[1]2020-2021 Final-merged'!M123</f>
        <v>244722.49418805077</v>
      </c>
      <c r="K130" s="95">
        <f>'[1]2020-2021 Final-merged'!N123</f>
        <v>243858.4188788438</v>
      </c>
      <c r="L130" s="95">
        <f>'[1]2020-2021 Final-merged'!O123</f>
        <v>1060703.8199664468</v>
      </c>
      <c r="M130" s="95">
        <f t="shared" si="46"/>
        <v>1060703.8199664468</v>
      </c>
      <c r="N130" s="95">
        <f>'[1]Hold Harmless Base-21'!Y122</f>
        <v>1189555.1147171669</v>
      </c>
      <c r="O130" s="110">
        <f t="shared" si="47"/>
        <v>-128851.29475072003</v>
      </c>
      <c r="P130" s="111" t="str">
        <f t="shared" si="48"/>
        <v>0</v>
      </c>
      <c r="Q130" s="112">
        <f t="shared" si="49"/>
        <v>0</v>
      </c>
      <c r="R130" s="113">
        <f t="shared" si="50"/>
        <v>1060703.8199664468</v>
      </c>
      <c r="S130" s="114">
        <f t="shared" si="51"/>
        <v>0.89168110568684644</v>
      </c>
      <c r="T130" s="115">
        <f t="shared" si="52"/>
        <v>1</v>
      </c>
      <c r="U130" s="101" t="b">
        <f t="shared" si="53"/>
        <v>0</v>
      </c>
      <c r="V130" s="95">
        <f t="shared" si="54"/>
        <v>1051353.1011451315</v>
      </c>
      <c r="W130" s="95">
        <f t="shared" si="55"/>
        <v>1051353.1011451329</v>
      </c>
      <c r="X130" s="95">
        <f t="shared" si="56"/>
        <v>1051353.1011451329</v>
      </c>
      <c r="Y130" s="95">
        <f>'[1]Hold Harmless Base-21'!L122</f>
        <v>511864.33739475888</v>
      </c>
      <c r="Z130" s="95">
        <f>'[1]Hold Harmless Base-21'!M122</f>
        <v>125291.25329031709</v>
      </c>
      <c r="AA130" s="95">
        <f>'[1]Hold Harmless Base-21'!N122</f>
        <v>276688.23258127662</v>
      </c>
      <c r="AB130" s="95">
        <f>'[1]Hold Harmless Base-21'!O122</f>
        <v>275711.29145081446</v>
      </c>
      <c r="AC130" s="95">
        <f t="shared" si="57"/>
        <v>1189555.1147171669</v>
      </c>
      <c r="AD130" s="116">
        <f>'[1]Populations-merged FY21'!M123</f>
        <v>0.23704135119394293</v>
      </c>
      <c r="AE130" s="117">
        <f t="shared" si="58"/>
        <v>0</v>
      </c>
      <c r="AF130" s="117">
        <f t="shared" si="59"/>
        <v>0.9</v>
      </c>
      <c r="AG130" s="117">
        <f t="shared" si="60"/>
        <v>0</v>
      </c>
      <c r="AH130" s="117">
        <f t="shared" si="61"/>
        <v>0.9</v>
      </c>
      <c r="AI130" s="95">
        <f t="shared" si="62"/>
        <v>1070599.6032454502</v>
      </c>
      <c r="AJ130" s="95">
        <f t="shared" si="63"/>
        <v>1070599.6032454502</v>
      </c>
      <c r="AK130" s="95">
        <f t="shared" si="64"/>
        <v>0</v>
      </c>
      <c r="AL130" s="95">
        <f t="shared" si="65"/>
        <v>0</v>
      </c>
      <c r="AM130" s="95">
        <f t="shared" si="66"/>
        <v>1070599.6032454502</v>
      </c>
      <c r="AN130" s="95">
        <f t="shared" si="67"/>
        <v>0</v>
      </c>
      <c r="AO130" s="95">
        <f t="shared" si="68"/>
        <v>0</v>
      </c>
      <c r="AP130" s="95">
        <f t="shared" si="69"/>
        <v>0</v>
      </c>
      <c r="AQ130" s="95">
        <f t="shared" si="70"/>
        <v>1070599.6032454502</v>
      </c>
      <c r="AR130" s="95">
        <f t="shared" si="71"/>
        <v>0</v>
      </c>
      <c r="AS130" s="95">
        <f t="shared" si="72"/>
        <v>0</v>
      </c>
      <c r="AT130" s="95">
        <f t="shared" si="73"/>
        <v>0</v>
      </c>
      <c r="AU130" s="95">
        <v>1070599.6032454502</v>
      </c>
      <c r="AV130" s="95">
        <f t="shared" si="74"/>
        <v>0</v>
      </c>
      <c r="AW130" s="95">
        <f>'[1]Populations-merged FY21'!K123</f>
        <v>814</v>
      </c>
      <c r="AX130" s="103">
        <f t="shared" si="75"/>
        <v>1315</v>
      </c>
      <c r="AY130" s="104">
        <v>0</v>
      </c>
      <c r="AZ130" s="118">
        <f t="shared" si="76"/>
        <v>0</v>
      </c>
      <c r="BA130" s="119">
        <f t="shared" si="77"/>
        <v>1070599.6032454502</v>
      </c>
      <c r="BB130" s="128">
        <f t="shared" si="79"/>
        <v>1064024.6032454502</v>
      </c>
      <c r="BC130" s="121">
        <f>'[1]Spec Schs Calculations-21'!C121</f>
        <v>2</v>
      </c>
      <c r="BD130" s="129">
        <f t="shared" si="42"/>
        <v>2630</v>
      </c>
      <c r="BE130" s="123">
        <f>'[1]Spec Schs Calculations-21'!D121</f>
        <v>0</v>
      </c>
      <c r="BF130" s="130">
        <f t="shared" si="43"/>
        <v>0</v>
      </c>
      <c r="BG130" s="123">
        <f>'[1]Spec Schs Calculations-21'!E121</f>
        <v>0</v>
      </c>
      <c r="BH130" s="130">
        <f t="shared" si="44"/>
        <v>0</v>
      </c>
      <c r="BI130" s="131">
        <f>'[1]Spec Schs Calculations-21'!F121</f>
        <v>3</v>
      </c>
      <c r="BJ130" s="130">
        <f t="shared" si="45"/>
        <v>3945</v>
      </c>
      <c r="BK130" s="127">
        <f t="shared" si="78"/>
        <v>6575</v>
      </c>
      <c r="BL130" s="11"/>
    </row>
    <row r="131" spans="1:64" ht="14.5" x14ac:dyDescent="0.35">
      <c r="A131" s="101">
        <v>4703720</v>
      </c>
      <c r="B131" s="95" t="s">
        <v>475</v>
      </c>
      <c r="C131" s="95">
        <f>'[1]2020-2021 Final-merged'!F124</f>
        <v>327440.11222676846</v>
      </c>
      <c r="D131" s="95">
        <f>'[1]2020-2021 Final-merged'!G124</f>
        <v>80148.936038836357</v>
      </c>
      <c r="E131" s="95">
        <f>'[1]2020-2021 Final-merged'!H124</f>
        <v>157589.17083110733</v>
      </c>
      <c r="F131" s="95">
        <f>'[1]2020-2021 Final-merged'!I124</f>
        <v>150157.8119280017</v>
      </c>
      <c r="G131" s="95">
        <f>'[1]2020-2021 Final-merged'!J124</f>
        <v>715336.03102471388</v>
      </c>
      <c r="H131" s="95">
        <f>'[1]2020-2021 Final-merged'!K124</f>
        <v>310514.15335999569</v>
      </c>
      <c r="I131" s="95">
        <f>'[1]2020-2021 Final-merged'!L124</f>
        <v>76758.232022870769</v>
      </c>
      <c r="J131" s="95">
        <f>'[1]2020-2021 Final-merged'!M124</f>
        <v>152719.89386924799</v>
      </c>
      <c r="K131" s="95">
        <f>'[1]2020-2021 Final-merged'!N124</f>
        <v>135142.03073520152</v>
      </c>
      <c r="L131" s="95">
        <f>'[1]2020-2021 Final-merged'!O124</f>
        <v>675134.30998731602</v>
      </c>
      <c r="M131" s="95">
        <f t="shared" si="46"/>
        <v>675134.30998731602</v>
      </c>
      <c r="N131" s="95">
        <f>'[1]Hold Harmless Base-21'!Y123</f>
        <v>667630.65893460216</v>
      </c>
      <c r="O131" s="110">
        <f t="shared" si="47"/>
        <v>7503.6510527138598</v>
      </c>
      <c r="P131" s="111">
        <f t="shared" si="48"/>
        <v>7503.6510527138598</v>
      </c>
      <c r="Q131" s="112">
        <f t="shared" si="49"/>
        <v>3557.4867326964004</v>
      </c>
      <c r="R131" s="113">
        <f t="shared" si="50"/>
        <v>671576.82325461961</v>
      </c>
      <c r="S131" s="114">
        <f t="shared" si="51"/>
        <v>1.0059106996768463</v>
      </c>
      <c r="T131" s="115">
        <f t="shared" si="52"/>
        <v>0.99473069775884559</v>
      </c>
      <c r="U131" s="101" t="b">
        <f t="shared" si="53"/>
        <v>0</v>
      </c>
      <c r="V131" s="95">
        <f t="shared" si="54"/>
        <v>665656.484397572</v>
      </c>
      <c r="W131" s="95">
        <f t="shared" si="55"/>
        <v>665656.48439757281</v>
      </c>
      <c r="X131" s="95">
        <f t="shared" si="56"/>
        <v>665656.48439757281</v>
      </c>
      <c r="Y131" s="95">
        <f>'[1]Hold Harmless Base-21'!L123</f>
        <v>305603.30866379198</v>
      </c>
      <c r="Z131" s="95">
        <f>'[1]Hold Harmless Base-21'!M123</f>
        <v>74803.846947095706</v>
      </c>
      <c r="AA131" s="95">
        <f>'[1]Hold Harmless Base-21'!N123</f>
        <v>147079.63446523898</v>
      </c>
      <c r="AB131" s="95">
        <f>'[1]Hold Harmless Base-21'!O123</f>
        <v>140143.86885847544</v>
      </c>
      <c r="AC131" s="95">
        <f t="shared" si="57"/>
        <v>667630.65893460216</v>
      </c>
      <c r="AD131" s="116">
        <f>'[1]Populations-merged FY21'!M124</f>
        <v>0.23577235772357724</v>
      </c>
      <c r="AE131" s="117">
        <f t="shared" si="58"/>
        <v>0</v>
      </c>
      <c r="AF131" s="117">
        <f t="shared" si="59"/>
        <v>0.9</v>
      </c>
      <c r="AG131" s="117">
        <f t="shared" si="60"/>
        <v>0</v>
      </c>
      <c r="AH131" s="117">
        <f t="shared" si="61"/>
        <v>0.9</v>
      </c>
      <c r="AI131" s="95">
        <f t="shared" si="62"/>
        <v>600867.59304114198</v>
      </c>
      <c r="AJ131" s="95">
        <f t="shared" si="63"/>
        <v>0</v>
      </c>
      <c r="AK131" s="95">
        <f t="shared" si="64"/>
        <v>665656.48439757281</v>
      </c>
      <c r="AL131" s="95">
        <f t="shared" si="65"/>
        <v>663339.45892153855</v>
      </c>
      <c r="AM131" s="95">
        <f t="shared" si="66"/>
        <v>663339.45892153855</v>
      </c>
      <c r="AN131" s="95">
        <f t="shared" si="67"/>
        <v>0</v>
      </c>
      <c r="AO131" s="95">
        <f t="shared" si="68"/>
        <v>663339.45892153855</v>
      </c>
      <c r="AP131" s="95">
        <f t="shared" si="69"/>
        <v>663317.06912455382</v>
      </c>
      <c r="AQ131" s="95">
        <f t="shared" si="70"/>
        <v>663317.06912455382</v>
      </c>
      <c r="AR131" s="95">
        <f t="shared" si="71"/>
        <v>0</v>
      </c>
      <c r="AS131" s="95">
        <f t="shared" si="72"/>
        <v>663317.06912455382</v>
      </c>
      <c r="AT131" s="95">
        <f t="shared" si="73"/>
        <v>663317.0691245537</v>
      </c>
      <c r="AU131" s="95">
        <v>663317.06912455382</v>
      </c>
      <c r="AV131" s="95">
        <f t="shared" si="74"/>
        <v>0</v>
      </c>
      <c r="AW131" s="95">
        <f>'[1]Populations-merged FY21'!K124</f>
        <v>551</v>
      </c>
      <c r="AX131" s="103">
        <f t="shared" si="75"/>
        <v>1204</v>
      </c>
      <c r="AY131" s="104">
        <v>0</v>
      </c>
      <c r="AZ131" s="118">
        <f t="shared" si="76"/>
        <v>0</v>
      </c>
      <c r="BA131" s="119">
        <f t="shared" si="77"/>
        <v>663317.06912455382</v>
      </c>
      <c r="BB131" s="128">
        <f t="shared" si="79"/>
        <v>663317.06912455382</v>
      </c>
      <c r="BC131" s="121">
        <f>'[1]Spec Schs Calculations-21'!C122</f>
        <v>0</v>
      </c>
      <c r="BD131" s="129">
        <f t="shared" si="42"/>
        <v>0</v>
      </c>
      <c r="BE131" s="123">
        <f>'[1]Spec Schs Calculations-21'!D122</f>
        <v>0</v>
      </c>
      <c r="BF131" s="130">
        <f t="shared" si="43"/>
        <v>0</v>
      </c>
      <c r="BG131" s="123">
        <f>'[1]Spec Schs Calculations-21'!E122</f>
        <v>0</v>
      </c>
      <c r="BH131" s="130">
        <f t="shared" si="44"/>
        <v>0</v>
      </c>
      <c r="BI131" s="131">
        <f>'[1]Spec Schs Calculations-21'!F122</f>
        <v>0</v>
      </c>
      <c r="BJ131" s="130">
        <f t="shared" si="45"/>
        <v>0</v>
      </c>
      <c r="BK131" s="127">
        <f t="shared" si="78"/>
        <v>0</v>
      </c>
      <c r="BL131" s="11"/>
    </row>
    <row r="132" spans="1:64" ht="14.5" x14ac:dyDescent="0.35">
      <c r="A132" s="101">
        <v>4703750</v>
      </c>
      <c r="B132" s="95" t="s">
        <v>476</v>
      </c>
      <c r="C132" s="95">
        <f>'[1]2020-2021 Final-merged'!F125</f>
        <v>1597182.4107307298</v>
      </c>
      <c r="D132" s="95">
        <f>'[1]2020-2021 Final-merged'!G125</f>
        <v>389796.84913322772</v>
      </c>
      <c r="E132" s="95">
        <f>'[1]2020-2021 Final-merged'!H125</f>
        <v>863227.86427165533</v>
      </c>
      <c r="F132" s="95">
        <f>'[1]2020-2021 Final-merged'!I125</f>
        <v>872240.52522255993</v>
      </c>
      <c r="G132" s="95">
        <f>'[1]2020-2021 Final-merged'!J125</f>
        <v>3722447.6493581729</v>
      </c>
      <c r="H132" s="95">
        <f>'[1]2020-2021 Final-merged'!K125</f>
        <v>1736286.9446499948</v>
      </c>
      <c r="I132" s="95">
        <f>'[1]2020-2021 Final-merged'!L125</f>
        <v>429205.28650175087</v>
      </c>
      <c r="J132" s="95">
        <f>'[1]2020-2021 Final-merged'!M125</f>
        <v>998159.45962360187</v>
      </c>
      <c r="K132" s="95">
        <f>'[1]2020-2021 Final-merged'!N125</f>
        <v>889770.84414750244</v>
      </c>
      <c r="L132" s="95">
        <f>'[1]2020-2021 Final-merged'!O125</f>
        <v>4053422.5349228499</v>
      </c>
      <c r="M132" s="95">
        <f t="shared" si="46"/>
        <v>4053422.5349228499</v>
      </c>
      <c r="N132" s="95">
        <f>'[1]Hold Harmless Base-21'!Y124</f>
        <v>3515625.0725180674</v>
      </c>
      <c r="O132" s="110">
        <f t="shared" si="47"/>
        <v>537797.46240478242</v>
      </c>
      <c r="P132" s="111">
        <f t="shared" si="48"/>
        <v>537797.46240478242</v>
      </c>
      <c r="Q132" s="112">
        <f t="shared" si="49"/>
        <v>254970.19037030663</v>
      </c>
      <c r="R132" s="113">
        <f t="shared" si="50"/>
        <v>3798452.344552543</v>
      </c>
      <c r="S132" s="114">
        <f t="shared" si="51"/>
        <v>1.0804486446081409</v>
      </c>
      <c r="T132" s="115">
        <f t="shared" si="52"/>
        <v>0.93709755443120613</v>
      </c>
      <c r="U132" s="101" t="b">
        <f t="shared" si="53"/>
        <v>0</v>
      </c>
      <c r="V132" s="95">
        <f t="shared" si="54"/>
        <v>3764966.7860380081</v>
      </c>
      <c r="W132" s="95">
        <f t="shared" si="55"/>
        <v>3764966.7860380136</v>
      </c>
      <c r="X132" s="95">
        <f t="shared" si="56"/>
        <v>3764966.7860380136</v>
      </c>
      <c r="Y132" s="95">
        <f>'[1]Hold Harmless Base-21'!L124</f>
        <v>1508441.5034064918</v>
      </c>
      <c r="Z132" s="95">
        <f>'[1]Hold Harmless Base-21'!M124</f>
        <v>368139.38168817497</v>
      </c>
      <c r="AA132" s="95">
        <f>'[1]Hold Harmless Base-21'!N124</f>
        <v>815266.13905582123</v>
      </c>
      <c r="AB132" s="95">
        <f>'[1]Hold Harmless Base-21'!O124</f>
        <v>823778.04836757958</v>
      </c>
      <c r="AC132" s="95">
        <f t="shared" si="57"/>
        <v>3515625.0725180674</v>
      </c>
      <c r="AD132" s="116">
        <f>'[1]Populations-merged FY21'!M125</f>
        <v>0.2075306479859895</v>
      </c>
      <c r="AE132" s="117">
        <f t="shared" si="58"/>
        <v>0</v>
      </c>
      <c r="AF132" s="117">
        <f t="shared" si="59"/>
        <v>0.9</v>
      </c>
      <c r="AG132" s="117">
        <f t="shared" si="60"/>
        <v>0</v>
      </c>
      <c r="AH132" s="117">
        <f t="shared" si="61"/>
        <v>0.9</v>
      </c>
      <c r="AI132" s="95">
        <f t="shared" si="62"/>
        <v>3164062.5652662609</v>
      </c>
      <c r="AJ132" s="95">
        <f t="shared" si="63"/>
        <v>0</v>
      </c>
      <c r="AK132" s="95">
        <f t="shared" si="64"/>
        <v>3764966.7860380136</v>
      </c>
      <c r="AL132" s="95">
        <f t="shared" si="65"/>
        <v>3751861.6422226299</v>
      </c>
      <c r="AM132" s="95">
        <f t="shared" si="66"/>
        <v>3751861.6422226299</v>
      </c>
      <c r="AN132" s="95">
        <f t="shared" si="67"/>
        <v>0</v>
      </c>
      <c r="AO132" s="95">
        <f t="shared" si="68"/>
        <v>3751861.6422226299</v>
      </c>
      <c r="AP132" s="95">
        <f t="shared" si="69"/>
        <v>3751735.0050697299</v>
      </c>
      <c r="AQ132" s="95">
        <f t="shared" si="70"/>
        <v>3751735.0050697299</v>
      </c>
      <c r="AR132" s="95">
        <f t="shared" si="71"/>
        <v>0</v>
      </c>
      <c r="AS132" s="95">
        <f t="shared" si="72"/>
        <v>3751735.0050697299</v>
      </c>
      <c r="AT132" s="95">
        <f t="shared" si="73"/>
        <v>3751735.0050697294</v>
      </c>
      <c r="AU132" s="95">
        <v>3751735.0050697299</v>
      </c>
      <c r="AV132" s="95">
        <f t="shared" si="74"/>
        <v>0</v>
      </c>
      <c r="AW132" s="95">
        <f>'[1]Populations-merged FY21'!K125</f>
        <v>3081</v>
      </c>
      <c r="AX132" s="103">
        <f t="shared" si="75"/>
        <v>1218</v>
      </c>
      <c r="AY132" s="104">
        <v>61</v>
      </c>
      <c r="AZ132" s="118">
        <f t="shared" si="76"/>
        <v>74298</v>
      </c>
      <c r="BA132" s="119">
        <f t="shared" si="77"/>
        <v>3677437.0050697299</v>
      </c>
      <c r="BB132" s="128">
        <f t="shared" si="79"/>
        <v>3666475.0050697299</v>
      </c>
      <c r="BC132" s="121">
        <f>'[1]Spec Schs Calculations-21'!C123</f>
        <v>9</v>
      </c>
      <c r="BD132" s="129">
        <f t="shared" si="42"/>
        <v>10962</v>
      </c>
      <c r="BE132" s="123">
        <f>'[1]Spec Schs Calculations-21'!D123</f>
        <v>0</v>
      </c>
      <c r="BF132" s="130">
        <f t="shared" si="43"/>
        <v>0</v>
      </c>
      <c r="BG132" s="123">
        <f>'[1]Spec Schs Calculations-21'!E123</f>
        <v>0</v>
      </c>
      <c r="BH132" s="130">
        <f t="shared" si="44"/>
        <v>0</v>
      </c>
      <c r="BI132" s="131">
        <f>'[1]Spec Schs Calculations-21'!F123</f>
        <v>0</v>
      </c>
      <c r="BJ132" s="130">
        <f t="shared" si="45"/>
        <v>0</v>
      </c>
      <c r="BK132" s="127">
        <f t="shared" si="78"/>
        <v>10962</v>
      </c>
      <c r="BL132" s="11"/>
    </row>
    <row r="133" spans="1:64" s="413" customFormat="1" ht="14.5" x14ac:dyDescent="0.35">
      <c r="A133" s="391">
        <v>4703780</v>
      </c>
      <c r="B133" s="392" t="s">
        <v>477</v>
      </c>
      <c r="C133" s="392">
        <f>'[1]2020-2021 Final-merged'!F126</f>
        <v>20351844</v>
      </c>
      <c r="D133" s="392">
        <f>'[1]2020-2021 Final-merged'!G126</f>
        <v>4981259</v>
      </c>
      <c r="E133" s="392">
        <f>'[1]2020-2021 Final-merged'!H126</f>
        <v>17553579</v>
      </c>
      <c r="F133" s="392">
        <f>'[1]2020-2021 Final-merged'!I126</f>
        <v>19975171</v>
      </c>
      <c r="G133" s="392">
        <f>'[1]2020-2021 Final-merged'!J126</f>
        <v>62861853</v>
      </c>
      <c r="H133" s="392">
        <f>'[1]2020-2021 Final-merged'!K126</f>
        <v>23488149</v>
      </c>
      <c r="I133" s="392">
        <f>'[1]2020-2021 Final-merged'!L126</f>
        <v>5806214</v>
      </c>
      <c r="J133" s="392">
        <f>'[1]2020-2021 Final-merged'!M126</f>
        <v>22128329</v>
      </c>
      <c r="K133" s="392">
        <f>'[1]2020-2021 Final-merged'!N126</f>
        <v>25674152</v>
      </c>
      <c r="L133" s="392">
        <f>'[1]2020-2021 Final-merged'!O126</f>
        <v>77096844</v>
      </c>
      <c r="M133" s="392">
        <f t="shared" si="46"/>
        <v>77096844</v>
      </c>
      <c r="N133" s="392">
        <f>'[1]Hold Harmless Base-21'!Y125</f>
        <v>58798285.475373663</v>
      </c>
      <c r="O133" s="393">
        <f t="shared" si="47"/>
        <v>18298558.524626337</v>
      </c>
      <c r="P133" s="394">
        <f t="shared" si="48"/>
        <v>18298558.524626337</v>
      </c>
      <c r="Q133" s="395">
        <f t="shared" si="49"/>
        <v>8675360.6639641244</v>
      </c>
      <c r="R133" s="396">
        <f t="shared" si="50"/>
        <v>68421483.336035877</v>
      </c>
      <c r="S133" s="397">
        <f t="shared" si="51"/>
        <v>1.1636645997899493</v>
      </c>
      <c r="T133" s="398">
        <f t="shared" si="52"/>
        <v>0.88747450331476441</v>
      </c>
      <c r="U133" s="391" t="b">
        <f t="shared" si="53"/>
        <v>0</v>
      </c>
      <c r="V133" s="392">
        <f t="shared" si="54"/>
        <v>67818308.312085435</v>
      </c>
      <c r="W133" s="392">
        <f t="shared" si="55"/>
        <v>67818308.312085524</v>
      </c>
      <c r="X133" s="392">
        <f t="shared" si="56"/>
        <v>67818308.312085524</v>
      </c>
      <c r="Y133" s="392">
        <f>'[1]Hold Harmless Base-21'!L125</f>
        <v>19036243.386943597</v>
      </c>
      <c r="Z133" s="392">
        <f>'[1]Hold Harmless Base-21'!M125</f>
        <v>4659256.3650450194</v>
      </c>
      <c r="AA133" s="392">
        <f>'[1]Hold Harmless Base-21'!N125</f>
        <v>16418866.131046504</v>
      </c>
      <c r="AB133" s="392">
        <f>'[1]Hold Harmless Base-21'!O125</f>
        <v>18683919.59233854</v>
      </c>
      <c r="AC133" s="392">
        <f t="shared" si="57"/>
        <v>58798285.475373663</v>
      </c>
      <c r="AD133" s="399">
        <f>'[1]Populations-merged FY21'!M126</f>
        <v>0.34076171467829863</v>
      </c>
      <c r="AE133" s="400">
        <f t="shared" si="58"/>
        <v>0</v>
      </c>
      <c r="AF133" s="400">
        <f t="shared" si="59"/>
        <v>0</v>
      </c>
      <c r="AG133" s="400">
        <f t="shared" si="60"/>
        <v>0.95</v>
      </c>
      <c r="AH133" s="400">
        <f t="shared" si="61"/>
        <v>0.95</v>
      </c>
      <c r="AI133" s="392">
        <f t="shared" si="62"/>
        <v>55858371.201604977</v>
      </c>
      <c r="AJ133" s="392">
        <f t="shared" si="63"/>
        <v>0</v>
      </c>
      <c r="AK133" s="392">
        <f t="shared" si="64"/>
        <v>67818308.312085524</v>
      </c>
      <c r="AL133" s="392">
        <f t="shared" si="65"/>
        <v>67582245.490218982</v>
      </c>
      <c r="AM133" s="392">
        <f t="shared" si="66"/>
        <v>67582245.490218982</v>
      </c>
      <c r="AN133" s="392">
        <f t="shared" si="67"/>
        <v>0</v>
      </c>
      <c r="AO133" s="392">
        <f t="shared" si="68"/>
        <v>67582245.490218982</v>
      </c>
      <c r="AP133" s="392">
        <f t="shared" si="69"/>
        <v>67579964.376475558</v>
      </c>
      <c r="AQ133" s="392">
        <f t="shared" si="70"/>
        <v>67579964.376475558</v>
      </c>
      <c r="AR133" s="392">
        <f t="shared" si="71"/>
        <v>0</v>
      </c>
      <c r="AS133" s="392">
        <f t="shared" si="72"/>
        <v>67579964.376475558</v>
      </c>
      <c r="AT133" s="392">
        <f t="shared" si="73"/>
        <v>67579964.376475543</v>
      </c>
      <c r="AU133" s="392">
        <v>67581719.534407362</v>
      </c>
      <c r="AV133" s="392">
        <f t="shared" si="74"/>
        <v>0</v>
      </c>
      <c r="AW133" s="392">
        <f>'[1]Populations-merged FY21'!K126</f>
        <v>41680.950654305452</v>
      </c>
      <c r="AX133" s="401">
        <f t="shared" si="75"/>
        <v>1621</v>
      </c>
      <c r="AY133" s="402">
        <v>330</v>
      </c>
      <c r="AZ133" s="403">
        <f t="shared" si="76"/>
        <v>534930</v>
      </c>
      <c r="BA133" s="404">
        <f t="shared" si="77"/>
        <v>67046789.534407362</v>
      </c>
      <c r="BB133" s="405">
        <f t="shared" si="79"/>
        <v>67025716.534407362</v>
      </c>
      <c r="BC133" s="406">
        <f>'[1]Spec Schs Calculations-21'!C124</f>
        <v>8</v>
      </c>
      <c r="BD133" s="407">
        <f t="shared" si="42"/>
        <v>12968</v>
      </c>
      <c r="BE133" s="408">
        <f>'[1]Spec Schs Calculations-21'!D124</f>
        <v>0</v>
      </c>
      <c r="BF133" s="409">
        <f t="shared" si="43"/>
        <v>0</v>
      </c>
      <c r="BG133" s="408">
        <f>'[1]Spec Schs Calculations-21'!E124</f>
        <v>5</v>
      </c>
      <c r="BH133" s="409">
        <f t="shared" si="44"/>
        <v>8105</v>
      </c>
      <c r="BI133" s="410">
        <f>'[1]Spec Schs Calculations-21'!F124</f>
        <v>0</v>
      </c>
      <c r="BJ133" s="409">
        <f t="shared" si="45"/>
        <v>0</v>
      </c>
      <c r="BK133" s="411">
        <f t="shared" si="78"/>
        <v>21073</v>
      </c>
      <c r="BL133" s="412"/>
    </row>
    <row r="134" spans="1:64" ht="14.5" x14ac:dyDescent="0.35">
      <c r="A134" s="101">
        <v>4700148</v>
      </c>
      <c r="B134" s="95" t="s">
        <v>478</v>
      </c>
      <c r="C134" s="95">
        <f>'[1]2020-2021 Final-merged'!F127</f>
        <v>320814.00540261791</v>
      </c>
      <c r="D134" s="95">
        <f>'[1]2020-2021 Final-merged'!G127</f>
        <v>78527.035140917258</v>
      </c>
      <c r="E134" s="95">
        <f>'[1]2020-2021 Final-merged'!H127</f>
        <v>133611.38953331005</v>
      </c>
      <c r="F134" s="95">
        <f>'[1]2020-2021 Final-merged'!I127</f>
        <v>133139.62945621702</v>
      </c>
      <c r="G134" s="95">
        <f>'[1]2020-2021 Final-merged'!J127</f>
        <v>666092.05953306227</v>
      </c>
      <c r="H134" s="95">
        <f>'[1]2020-2021 Final-merged'!K127</f>
        <v>333056.0156728811</v>
      </c>
      <c r="I134" s="95">
        <f>'[1]2020-2021 Final-merged'!L127</f>
        <v>82330.517469177139</v>
      </c>
      <c r="J134" s="95">
        <f>'[1]2020-2021 Final-merged'!M127</f>
        <v>138356.11721642307</v>
      </c>
      <c r="K134" s="95">
        <f>'[1]2020-2021 Final-merged'!N127</f>
        <v>119825.66651059533</v>
      </c>
      <c r="L134" s="95">
        <f>'[1]2020-2021 Final-merged'!O127</f>
        <v>673568.31686907669</v>
      </c>
      <c r="M134" s="95">
        <f t="shared" si="46"/>
        <v>673568.31686907669</v>
      </c>
      <c r="N134" s="95">
        <f>'[1]Hold Harmless Base-21'!Y126</f>
        <v>659377.01031599334</v>
      </c>
      <c r="O134" s="110">
        <f t="shared" si="47"/>
        <v>14191.306553083356</v>
      </c>
      <c r="P134" s="111">
        <f t="shared" si="48"/>
        <v>14191.306553083356</v>
      </c>
      <c r="Q134" s="112">
        <f t="shared" si="49"/>
        <v>6728.1093467109422</v>
      </c>
      <c r="R134" s="113">
        <f t="shared" si="50"/>
        <v>666840.20752236573</v>
      </c>
      <c r="S134" s="114">
        <f t="shared" si="51"/>
        <v>1.0113185584113644</v>
      </c>
      <c r="T134" s="115">
        <f t="shared" si="52"/>
        <v>0.99001124432635879</v>
      </c>
      <c r="U134" s="101" t="b">
        <f t="shared" si="53"/>
        <v>0</v>
      </c>
      <c r="V134" s="95">
        <f t="shared" si="54"/>
        <v>660961.62467773468</v>
      </c>
      <c r="W134" s="95">
        <f t="shared" si="55"/>
        <v>660961.62467773561</v>
      </c>
      <c r="X134" s="95">
        <f t="shared" si="56"/>
        <v>660961.62467773561</v>
      </c>
      <c r="Y134" s="95">
        <f>'[1]Hold Harmless Base-21'!L126</f>
        <v>317579.79504840088</v>
      </c>
      <c r="Z134" s="95">
        <f>'[1]Hold Harmless Base-21'!M126</f>
        <v>77735.383449090441</v>
      </c>
      <c r="AA134" s="95">
        <f>'[1]Hold Harmless Base-21'!N126</f>
        <v>132264.41797909862</v>
      </c>
      <c r="AB134" s="95">
        <f>'[1]Hold Harmless Base-21'!O126</f>
        <v>131797.41383940342</v>
      </c>
      <c r="AC134" s="95">
        <f t="shared" si="57"/>
        <v>659377.01031599334</v>
      </c>
      <c r="AD134" s="116">
        <f>'[1]Populations-merged FY21'!M127</f>
        <v>0.17947160643789858</v>
      </c>
      <c r="AE134" s="117">
        <f t="shared" si="58"/>
        <v>0</v>
      </c>
      <c r="AF134" s="117">
        <f t="shared" si="59"/>
        <v>0.9</v>
      </c>
      <c r="AG134" s="117">
        <f t="shared" si="60"/>
        <v>0</v>
      </c>
      <c r="AH134" s="117">
        <f t="shared" si="61"/>
        <v>0.9</v>
      </c>
      <c r="AI134" s="95">
        <f t="shared" si="62"/>
        <v>593439.30928439402</v>
      </c>
      <c r="AJ134" s="95">
        <f t="shared" si="63"/>
        <v>0</v>
      </c>
      <c r="AK134" s="95">
        <f t="shared" si="64"/>
        <v>660961.62467773561</v>
      </c>
      <c r="AL134" s="95">
        <f t="shared" si="65"/>
        <v>658660.9411285544</v>
      </c>
      <c r="AM134" s="95">
        <f t="shared" si="66"/>
        <v>658660.9411285544</v>
      </c>
      <c r="AN134" s="95">
        <f t="shared" si="67"/>
        <v>0</v>
      </c>
      <c r="AO134" s="95">
        <f t="shared" si="68"/>
        <v>658660.9411285544</v>
      </c>
      <c r="AP134" s="95">
        <f t="shared" si="69"/>
        <v>658638.70924628759</v>
      </c>
      <c r="AQ134" s="95">
        <f t="shared" si="70"/>
        <v>658638.70924628759</v>
      </c>
      <c r="AR134" s="95">
        <f t="shared" si="71"/>
        <v>0</v>
      </c>
      <c r="AS134" s="95">
        <f t="shared" si="72"/>
        <v>658638.70924628759</v>
      </c>
      <c r="AT134" s="95">
        <f t="shared" si="73"/>
        <v>658638.70924628747</v>
      </c>
      <c r="AU134" s="95">
        <v>658638.7092462877</v>
      </c>
      <c r="AV134" s="95">
        <f t="shared" si="74"/>
        <v>0</v>
      </c>
      <c r="AW134" s="95">
        <f>'[1]Populations-merged FY21'!K127</f>
        <v>591</v>
      </c>
      <c r="AX134" s="103">
        <f t="shared" si="75"/>
        <v>1114</v>
      </c>
      <c r="AY134" s="104">
        <v>0</v>
      </c>
      <c r="AZ134" s="118">
        <f t="shared" si="76"/>
        <v>0</v>
      </c>
      <c r="BA134" s="119">
        <f t="shared" si="77"/>
        <v>658638.7092462877</v>
      </c>
      <c r="BB134" s="128">
        <f t="shared" si="79"/>
        <v>655296.7092462877</v>
      </c>
      <c r="BC134" s="121">
        <f>'[1]Spec Schs Calculations-21'!C125</f>
        <v>1</v>
      </c>
      <c r="BD134" s="129">
        <f t="shared" si="42"/>
        <v>1114</v>
      </c>
      <c r="BE134" s="123">
        <f>'[1]Spec Schs Calculations-21'!D125</f>
        <v>0</v>
      </c>
      <c r="BF134" s="130">
        <f t="shared" si="43"/>
        <v>0</v>
      </c>
      <c r="BG134" s="123">
        <f>'[1]Spec Schs Calculations-21'!E125</f>
        <v>2</v>
      </c>
      <c r="BH134" s="130">
        <f t="shared" si="44"/>
        <v>2228</v>
      </c>
      <c r="BI134" s="131">
        <f>'[1]Spec Schs Calculations-21'!F125</f>
        <v>0</v>
      </c>
      <c r="BJ134" s="130">
        <f t="shared" si="45"/>
        <v>0</v>
      </c>
      <c r="BK134" s="127">
        <f t="shared" si="78"/>
        <v>3342</v>
      </c>
      <c r="BL134" s="11"/>
    </row>
    <row r="135" spans="1:64" ht="14.5" x14ac:dyDescent="0.35">
      <c r="A135" s="101">
        <v>4703870</v>
      </c>
      <c r="B135" s="95" t="s">
        <v>479</v>
      </c>
      <c r="C135" s="95">
        <f>'[1]2020-2021 Final-merged'!F128</f>
        <v>53561.030161882874</v>
      </c>
      <c r="D135" s="95">
        <f>'[1]2020-2021 Final-merged'!G128</f>
        <v>13110.36559151286</v>
      </c>
      <c r="E135" s="95">
        <f>'[1]2020-2021 Final-merged'!H128</f>
        <v>24618.70608555734</v>
      </c>
      <c r="F135" s="95">
        <f>'[1]2020-2021 Final-merged'!I128</f>
        <v>22014.55172395616</v>
      </c>
      <c r="G135" s="95">
        <f>'[1]2020-2021 Final-merged'!J128</f>
        <v>113304.65356290923</v>
      </c>
      <c r="H135" s="95">
        <f>'[1]2020-2021 Final-merged'!K128</f>
        <v>56918.202340035539</v>
      </c>
      <c r="I135" s="95">
        <f>'[1]2020-2021 Final-merged'!L128</f>
        <v>14070.02075192367</v>
      </c>
      <c r="J135" s="95">
        <f>'[1]2020-2021 Final-merged'!M128</f>
        <v>28799.712426973063</v>
      </c>
      <c r="K135" s="95">
        <f>'[1]2020-2021 Final-merged'!N128</f>
        <v>24205.760717783407</v>
      </c>
      <c r="L135" s="95">
        <f>'[1]2020-2021 Final-merged'!O128</f>
        <v>123993.69623671568</v>
      </c>
      <c r="M135" s="95">
        <f t="shared" si="46"/>
        <v>123993.69623671568</v>
      </c>
      <c r="N135" s="95">
        <f>'[1]Hold Harmless Base-21'!Y127</f>
        <v>108786.10206306764</v>
      </c>
      <c r="O135" s="110">
        <f t="shared" si="47"/>
        <v>15207.594173648045</v>
      </c>
      <c r="P135" s="111">
        <f t="shared" si="48"/>
        <v>15207.594173648045</v>
      </c>
      <c r="Q135" s="112">
        <f t="shared" si="49"/>
        <v>7209.9320889152023</v>
      </c>
      <c r="R135" s="113">
        <f t="shared" si="50"/>
        <v>116783.76414780048</v>
      </c>
      <c r="S135" s="114">
        <f t="shared" si="51"/>
        <v>1.0735173145563786</v>
      </c>
      <c r="T135" s="115">
        <f t="shared" si="52"/>
        <v>0.94185243034330746</v>
      </c>
      <c r="U135" s="101" t="b">
        <f t="shared" si="53"/>
        <v>0</v>
      </c>
      <c r="V135" s="95">
        <f t="shared" si="54"/>
        <v>115754.24759390003</v>
      </c>
      <c r="W135" s="95">
        <f t="shared" si="55"/>
        <v>115754.24759390019</v>
      </c>
      <c r="X135" s="95">
        <f t="shared" si="56"/>
        <v>115754.24759390019</v>
      </c>
      <c r="Y135" s="95">
        <f>'[1]Hold Harmless Base-21'!L127</f>
        <v>51425.034282096145</v>
      </c>
      <c r="Z135" s="95">
        <f>'[1]Hold Harmless Base-21'!M127</f>
        <v>12587.528618412625</v>
      </c>
      <c r="AA135" s="95">
        <f>'[1]Hold Harmless Base-21'!N127</f>
        <v>23636.920361767174</v>
      </c>
      <c r="AB135" s="95">
        <f>'[1]Hold Harmless Base-21'!O127</f>
        <v>21136.618800791686</v>
      </c>
      <c r="AC135" s="95">
        <f t="shared" si="57"/>
        <v>108786.10206306764</v>
      </c>
      <c r="AD135" s="116">
        <f>'[1]Populations-merged FY21'!M128</f>
        <v>0.2433734939759036</v>
      </c>
      <c r="AE135" s="117">
        <f t="shared" si="58"/>
        <v>0</v>
      </c>
      <c r="AF135" s="117">
        <f t="shared" si="59"/>
        <v>0.9</v>
      </c>
      <c r="AG135" s="117">
        <f t="shared" si="60"/>
        <v>0</v>
      </c>
      <c r="AH135" s="117">
        <f t="shared" si="61"/>
        <v>0.9</v>
      </c>
      <c r="AI135" s="95">
        <f t="shared" si="62"/>
        <v>97907.491856760869</v>
      </c>
      <c r="AJ135" s="95">
        <f t="shared" si="63"/>
        <v>0</v>
      </c>
      <c r="AK135" s="95">
        <f t="shared" si="64"/>
        <v>115754.24759390019</v>
      </c>
      <c r="AL135" s="95">
        <f t="shared" si="65"/>
        <v>115351.32875074196</v>
      </c>
      <c r="AM135" s="95">
        <f t="shared" si="66"/>
        <v>115351.32875074196</v>
      </c>
      <c r="AN135" s="95">
        <f t="shared" si="67"/>
        <v>0</v>
      </c>
      <c r="AO135" s="95">
        <f t="shared" si="68"/>
        <v>115351.32875074196</v>
      </c>
      <c r="AP135" s="95">
        <f t="shared" si="69"/>
        <v>115347.43527991354</v>
      </c>
      <c r="AQ135" s="95">
        <f t="shared" si="70"/>
        <v>115347.43527991354</v>
      </c>
      <c r="AR135" s="95">
        <f t="shared" si="71"/>
        <v>0</v>
      </c>
      <c r="AS135" s="95">
        <f t="shared" si="72"/>
        <v>115347.43527991354</v>
      </c>
      <c r="AT135" s="95">
        <f t="shared" si="73"/>
        <v>115347.43527991351</v>
      </c>
      <c r="AU135" s="95">
        <v>115347.43527991355</v>
      </c>
      <c r="AV135" s="95">
        <f t="shared" si="74"/>
        <v>0</v>
      </c>
      <c r="AW135" s="95">
        <f>'[1]Populations-merged FY21'!K128</f>
        <v>101</v>
      </c>
      <c r="AX135" s="103">
        <f t="shared" si="75"/>
        <v>1142</v>
      </c>
      <c r="AY135" s="104">
        <v>0</v>
      </c>
      <c r="AZ135" s="118">
        <f t="shared" si="76"/>
        <v>0</v>
      </c>
      <c r="BA135" s="119">
        <f t="shared" si="77"/>
        <v>115347.43527991355</v>
      </c>
      <c r="BB135" s="128">
        <f t="shared" si="79"/>
        <v>115347.43527991355</v>
      </c>
      <c r="BC135" s="121">
        <f>'[1]Spec Schs Calculations-21'!C126</f>
        <v>0</v>
      </c>
      <c r="BD135" s="129">
        <f t="shared" si="42"/>
        <v>0</v>
      </c>
      <c r="BE135" s="123">
        <f>'[1]Spec Schs Calculations-21'!D126</f>
        <v>0</v>
      </c>
      <c r="BF135" s="130">
        <f t="shared" si="43"/>
        <v>0</v>
      </c>
      <c r="BG135" s="123">
        <f>'[1]Spec Schs Calculations-21'!E126</f>
        <v>0</v>
      </c>
      <c r="BH135" s="130">
        <f t="shared" si="44"/>
        <v>0</v>
      </c>
      <c r="BI135" s="131">
        <f>'[1]Spec Schs Calculations-21'!F126</f>
        <v>0</v>
      </c>
      <c r="BJ135" s="130">
        <f t="shared" si="45"/>
        <v>0</v>
      </c>
      <c r="BK135" s="127">
        <f t="shared" si="78"/>
        <v>0</v>
      </c>
      <c r="BL135" s="11"/>
    </row>
    <row r="136" spans="1:64" ht="14.5" x14ac:dyDescent="0.35">
      <c r="A136" s="101"/>
      <c r="B136" s="133" t="s">
        <v>480</v>
      </c>
      <c r="C136" s="95">
        <f>'[1]2020-2021 Final-merged'!F129</f>
        <v>146438</v>
      </c>
      <c r="D136" s="95">
        <f>'[1]2020-2021 Final-merged'!G129</f>
        <v>35843</v>
      </c>
      <c r="E136" s="95">
        <f>'[1]2020-2021 Final-merged'!H129</f>
        <v>122657</v>
      </c>
      <c r="F136" s="95">
        <f>'[1]2020-2021 Final-merged'!I129</f>
        <v>137213</v>
      </c>
      <c r="G136" s="95">
        <f>'[1]2020-2021 Final-merged'!J129</f>
        <v>442151</v>
      </c>
      <c r="H136" s="95">
        <f>'[1]2020-2021 Final-merged'!K129</f>
        <v>257625</v>
      </c>
      <c r="I136" s="95">
        <f>'[1]2020-2021 Final-merged'!L129</f>
        <v>63684</v>
      </c>
      <c r="J136" s="95">
        <f>'[1]2020-2021 Final-merged'!M129</f>
        <v>234009</v>
      </c>
      <c r="K136" s="95">
        <f>'[1]2020-2021 Final-merged'!N129</f>
        <v>265683</v>
      </c>
      <c r="L136" s="95">
        <f>'[1]2020-2021 Final-merged'!O129</f>
        <v>821001</v>
      </c>
      <c r="M136" s="95">
        <f t="shared" si="46"/>
        <v>821001</v>
      </c>
      <c r="N136" s="95">
        <f>'[1]Hold Harmless Base-21'!Y128</f>
        <v>183188.90425332193</v>
      </c>
      <c r="O136" s="110">
        <f t="shared" si="47"/>
        <v>637812.09574667807</v>
      </c>
      <c r="P136" s="111">
        <f t="shared" si="48"/>
        <v>637812.09574667807</v>
      </c>
      <c r="Q136" s="112">
        <f t="shared" si="49"/>
        <v>302387.20492625481</v>
      </c>
      <c r="R136" s="113">
        <f t="shared" si="50"/>
        <v>518613.79507374519</v>
      </c>
      <c r="S136" s="114">
        <f t="shared" si="51"/>
        <v>2.83103279201115</v>
      </c>
      <c r="T136" s="115">
        <f t="shared" si="52"/>
        <v>0.63168473007188197</v>
      </c>
      <c r="U136" s="101" t="b">
        <f t="shared" si="53"/>
        <v>0</v>
      </c>
      <c r="V136" s="95">
        <f t="shared" si="54"/>
        <v>514041.91394792503</v>
      </c>
      <c r="W136" s="95">
        <f t="shared" si="55"/>
        <v>514041.91394792573</v>
      </c>
      <c r="X136" s="95">
        <f t="shared" si="56"/>
        <v>514041.91394792573</v>
      </c>
      <c r="Y136" s="95">
        <f>'[1]Hold Harmless Base-21'!L128</f>
        <v>60671.166097211048</v>
      </c>
      <c r="Z136" s="95">
        <f>'[1]Hold Harmless Base-21'!M128</f>
        <v>14850.220615020251</v>
      </c>
      <c r="AA136" s="95">
        <f>'[1]Hold Harmless Base-21'!N128</f>
        <v>50818.388806085954</v>
      </c>
      <c r="AB136" s="95">
        <f>'[1]Hold Harmless Base-21'!O128</f>
        <v>56849.128735004706</v>
      </c>
      <c r="AC136" s="95">
        <f t="shared" si="57"/>
        <v>183188.90425332193</v>
      </c>
      <c r="AD136" s="116">
        <f>'[1]Populations-merged FY21'!M129</f>
        <v>0.35453840186190844</v>
      </c>
      <c r="AE136" s="117">
        <f t="shared" si="58"/>
        <v>0</v>
      </c>
      <c r="AF136" s="117">
        <f t="shared" si="59"/>
        <v>0</v>
      </c>
      <c r="AG136" s="117">
        <f t="shared" si="60"/>
        <v>0.95</v>
      </c>
      <c r="AH136" s="117">
        <f t="shared" si="61"/>
        <v>0.95</v>
      </c>
      <c r="AI136" s="95">
        <f t="shared" si="62"/>
        <v>174029.45904065584</v>
      </c>
      <c r="AJ136" s="95">
        <f t="shared" si="63"/>
        <v>0</v>
      </c>
      <c r="AK136" s="95">
        <f t="shared" si="64"/>
        <v>514041.91394792573</v>
      </c>
      <c r="AL136" s="95">
        <f t="shared" si="65"/>
        <v>512252.6303785714</v>
      </c>
      <c r="AM136" s="95">
        <f t="shared" si="66"/>
        <v>512252.6303785714</v>
      </c>
      <c r="AN136" s="95">
        <f t="shared" si="67"/>
        <v>0</v>
      </c>
      <c r="AO136" s="95">
        <f t="shared" si="68"/>
        <v>512252.6303785714</v>
      </c>
      <c r="AP136" s="95">
        <f t="shared" si="69"/>
        <v>512235.34023813909</v>
      </c>
      <c r="AQ136" s="95">
        <f t="shared" si="70"/>
        <v>512235.34023813909</v>
      </c>
      <c r="AR136" s="95">
        <f t="shared" si="71"/>
        <v>0</v>
      </c>
      <c r="AS136" s="95">
        <f t="shared" si="72"/>
        <v>512235.34023813909</v>
      </c>
      <c r="AT136" s="95">
        <f t="shared" si="73"/>
        <v>512235.34023813898</v>
      </c>
      <c r="AU136" s="95">
        <v>512092.49666570767</v>
      </c>
      <c r="AV136" s="95">
        <f t="shared" si="74"/>
        <v>0</v>
      </c>
      <c r="AW136" s="95">
        <f>'[1]Populations-merged FY21'!K129</f>
        <v>457</v>
      </c>
      <c r="AX136" s="103">
        <f t="shared" si="75"/>
        <v>1121</v>
      </c>
      <c r="AY136" s="104">
        <v>0</v>
      </c>
      <c r="AZ136" s="118">
        <f t="shared" si="76"/>
        <v>0</v>
      </c>
      <c r="BA136" s="119">
        <f t="shared" si="77"/>
        <v>512092.49666570767</v>
      </c>
      <c r="BB136" s="135">
        <f t="shared" si="79"/>
        <v>512092.49666570767</v>
      </c>
      <c r="BC136" s="121">
        <f>'[1]Spec Schs Calculations-21'!C127</f>
        <v>0</v>
      </c>
      <c r="BD136" s="129">
        <f t="shared" si="42"/>
        <v>0</v>
      </c>
      <c r="BE136" s="123">
        <f>'[1]Spec Schs Calculations-21'!D127</f>
        <v>0</v>
      </c>
      <c r="BF136" s="130">
        <f t="shared" si="43"/>
        <v>0</v>
      </c>
      <c r="BG136" s="123">
        <f>'[1]Spec Schs Calculations-21'!E127</f>
        <v>0</v>
      </c>
      <c r="BH136" s="130">
        <f t="shared" si="44"/>
        <v>0</v>
      </c>
      <c r="BI136" s="131">
        <f>'[1]Spec Schs Calculations-21'!F127</f>
        <v>0</v>
      </c>
      <c r="BJ136" s="130">
        <f t="shared" si="45"/>
        <v>0</v>
      </c>
      <c r="BK136" s="127">
        <f t="shared" si="78"/>
        <v>0</v>
      </c>
      <c r="BL136" s="11"/>
    </row>
    <row r="137" spans="1:64" ht="14.5" x14ac:dyDescent="0.35">
      <c r="A137" s="101">
        <v>4703900</v>
      </c>
      <c r="B137" s="95" t="s">
        <v>481</v>
      </c>
      <c r="C137" s="95">
        <f>'[1]2020-2021 Final-merged'!F130</f>
        <v>246270.30363092534</v>
      </c>
      <c r="D137" s="95">
        <f>'[1]2020-2021 Final-merged'!G130</f>
        <v>60280.650039327193</v>
      </c>
      <c r="E137" s="95">
        <f>'[1]2020-2021 Final-merged'!H130</f>
        <v>104858.26479277381</v>
      </c>
      <c r="F137" s="95">
        <f>'[1]2020-2021 Final-merged'!I130</f>
        <v>101730.17371195205</v>
      </c>
      <c r="G137" s="95">
        <f>'[1]2020-2021 Final-merged'!J130</f>
        <v>513139.39217497839</v>
      </c>
      <c r="H137" s="95">
        <f>'[1]2020-2021 Final-merged'!K130</f>
        <v>251341.76478867166</v>
      </c>
      <c r="I137" s="95">
        <f>'[1]2020-2021 Final-merged'!L130</f>
        <v>62130.982726316419</v>
      </c>
      <c r="J137" s="95">
        <f>'[1]2020-2021 Final-merged'!M130</f>
        <v>114195.53488407635</v>
      </c>
      <c r="K137" s="95">
        <f>'[1]2020-2021 Final-merged'!N130</f>
        <v>92071.691126355916</v>
      </c>
      <c r="L137" s="95">
        <f>'[1]2020-2021 Final-merged'!O130</f>
        <v>519739.9735254203</v>
      </c>
      <c r="M137" s="95">
        <f t="shared" si="46"/>
        <v>519739.9735254203</v>
      </c>
      <c r="N137" s="95">
        <f>'[1]Hold Harmless Base-21'!Y129</f>
        <v>461398.91096386232</v>
      </c>
      <c r="O137" s="110">
        <f t="shared" si="47"/>
        <v>58341.062561557977</v>
      </c>
      <c r="P137" s="111">
        <f t="shared" si="48"/>
        <v>58341.062561557977</v>
      </c>
      <c r="Q137" s="112">
        <f t="shared" si="49"/>
        <v>27659.542611471657</v>
      </c>
      <c r="R137" s="113">
        <f t="shared" si="50"/>
        <v>492080.43091394863</v>
      </c>
      <c r="S137" s="114">
        <f t="shared" si="51"/>
        <v>1.0664967324825119</v>
      </c>
      <c r="T137" s="115">
        <f t="shared" si="52"/>
        <v>0.94678196017163019</v>
      </c>
      <c r="U137" s="101" t="b">
        <f t="shared" si="53"/>
        <v>0</v>
      </c>
      <c r="V137" s="95">
        <f t="shared" si="54"/>
        <v>487742.45676854235</v>
      </c>
      <c r="W137" s="95">
        <f t="shared" si="55"/>
        <v>487742.45676854305</v>
      </c>
      <c r="X137" s="95">
        <f t="shared" si="56"/>
        <v>487742.45676854305</v>
      </c>
      <c r="Y137" s="95">
        <f>'[1]Hold Harmless Base-21'!L129</f>
        <v>221438.56353811501</v>
      </c>
      <c r="Z137" s="95">
        <f>'[1]Hold Harmless Base-21'!M129</f>
        <v>54202.477347237087</v>
      </c>
      <c r="AA137" s="95">
        <f>'[1]Hold Harmless Base-21'!N129</f>
        <v>94285.275928393865</v>
      </c>
      <c r="AB137" s="95">
        <f>'[1]Hold Harmless Base-21'!O129</f>
        <v>91472.594150116405</v>
      </c>
      <c r="AC137" s="95">
        <f t="shared" si="57"/>
        <v>461398.91096386232</v>
      </c>
      <c r="AD137" s="116">
        <f>'[1]Populations-merged FY21'!M130</f>
        <v>0.21319311663479923</v>
      </c>
      <c r="AE137" s="117">
        <f t="shared" si="58"/>
        <v>0</v>
      </c>
      <c r="AF137" s="117">
        <f t="shared" si="59"/>
        <v>0.9</v>
      </c>
      <c r="AG137" s="117">
        <f t="shared" si="60"/>
        <v>0</v>
      </c>
      <c r="AH137" s="117">
        <f t="shared" si="61"/>
        <v>0.9</v>
      </c>
      <c r="AI137" s="95">
        <f t="shared" si="62"/>
        <v>415259.01986747608</v>
      </c>
      <c r="AJ137" s="95">
        <f t="shared" si="63"/>
        <v>0</v>
      </c>
      <c r="AK137" s="95">
        <f t="shared" si="64"/>
        <v>487742.45676854305</v>
      </c>
      <c r="AL137" s="95">
        <f t="shared" si="65"/>
        <v>486044.71668102773</v>
      </c>
      <c r="AM137" s="95">
        <f t="shared" si="66"/>
        <v>486044.71668102773</v>
      </c>
      <c r="AN137" s="95">
        <f t="shared" si="67"/>
        <v>0</v>
      </c>
      <c r="AO137" s="95">
        <f t="shared" si="68"/>
        <v>486044.71668102773</v>
      </c>
      <c r="AP137" s="95">
        <f t="shared" si="69"/>
        <v>486028.31114026631</v>
      </c>
      <c r="AQ137" s="95">
        <f t="shared" si="70"/>
        <v>486028.31114026631</v>
      </c>
      <c r="AR137" s="95">
        <f t="shared" si="71"/>
        <v>0</v>
      </c>
      <c r="AS137" s="95">
        <f t="shared" si="72"/>
        <v>486028.31114026631</v>
      </c>
      <c r="AT137" s="95">
        <f t="shared" si="73"/>
        <v>486028.31114026619</v>
      </c>
      <c r="AU137" s="95">
        <v>486028.31114026636</v>
      </c>
      <c r="AV137" s="95">
        <f t="shared" si="74"/>
        <v>0</v>
      </c>
      <c r="AW137" s="95">
        <f>'[1]Populations-merged FY21'!K130</f>
        <v>446</v>
      </c>
      <c r="AX137" s="103">
        <f t="shared" si="75"/>
        <v>1090</v>
      </c>
      <c r="AY137" s="104">
        <v>0</v>
      </c>
      <c r="AZ137" s="118">
        <f t="shared" si="76"/>
        <v>0</v>
      </c>
      <c r="BA137" s="119">
        <f t="shared" si="77"/>
        <v>486028.31114026636</v>
      </c>
      <c r="BB137" s="128">
        <f t="shared" si="79"/>
        <v>486028.31114026636</v>
      </c>
      <c r="BC137" s="121">
        <f>'[1]Spec Schs Calculations-21'!C128</f>
        <v>0</v>
      </c>
      <c r="BD137" s="129">
        <f t="shared" si="42"/>
        <v>0</v>
      </c>
      <c r="BE137" s="123">
        <f>'[1]Spec Schs Calculations-21'!D128</f>
        <v>0</v>
      </c>
      <c r="BF137" s="130">
        <f t="shared" si="43"/>
        <v>0</v>
      </c>
      <c r="BG137" s="123">
        <f>'[1]Spec Schs Calculations-21'!E128</f>
        <v>0</v>
      </c>
      <c r="BH137" s="130">
        <f t="shared" si="44"/>
        <v>0</v>
      </c>
      <c r="BI137" s="131">
        <f>'[1]Spec Schs Calculations-21'!F128</f>
        <v>0</v>
      </c>
      <c r="BJ137" s="130">
        <f t="shared" si="45"/>
        <v>0</v>
      </c>
      <c r="BK137" s="127">
        <f t="shared" si="78"/>
        <v>0</v>
      </c>
      <c r="BL137" s="11"/>
    </row>
    <row r="138" spans="1:64" ht="14.5" x14ac:dyDescent="0.35">
      <c r="A138" s="101">
        <v>4703960</v>
      </c>
      <c r="B138" s="95" t="s">
        <v>482</v>
      </c>
      <c r="C138" s="95">
        <f>'[1]2020-2021 Final-merged'!F131</f>
        <v>1284590.2876167982</v>
      </c>
      <c r="D138" s="95">
        <f>'[1]2020-2021 Final-merged'!G131</f>
        <v>314434.73463936918</v>
      </c>
      <c r="E138" s="95">
        <f>'[1]2020-2021 Final-merged'!H131</f>
        <v>619004.66768547974</v>
      </c>
      <c r="F138" s="95">
        <f>'[1]2020-2021 Final-merged'!I131</f>
        <v>607243.61513040273</v>
      </c>
      <c r="G138" s="95">
        <f>'[1]2020-2021 Final-merged'!J131</f>
        <v>2825273.3050720496</v>
      </c>
      <c r="H138" s="95">
        <f>'[1]2020-2021 Final-merged'!K131</f>
        <v>1351948.1922152985</v>
      </c>
      <c r="I138" s="95">
        <f>'[1]2020-2021 Final-merged'!L131</f>
        <v>334197.81964222662</v>
      </c>
      <c r="J138" s="95">
        <f>'[1]2020-2021 Final-merged'!M131</f>
        <v>707584.38696826226</v>
      </c>
      <c r="K138" s="95">
        <f>'[1]2020-2021 Final-merged'!N131</f>
        <v>610571.75200613099</v>
      </c>
      <c r="L138" s="95">
        <f>'[1]2020-2021 Final-merged'!O131</f>
        <v>3004302.1508319182</v>
      </c>
      <c r="M138" s="95">
        <f t="shared" si="46"/>
        <v>3004302.1508319182</v>
      </c>
      <c r="N138" s="95">
        <f>'[1]Hold Harmless Base-21'!Y130</f>
        <v>2574951.9582964624</v>
      </c>
      <c r="O138" s="110">
        <f t="shared" si="47"/>
        <v>429350.1925354558</v>
      </c>
      <c r="P138" s="111">
        <f t="shared" si="48"/>
        <v>429350.1925354558</v>
      </c>
      <c r="Q138" s="112">
        <f t="shared" si="49"/>
        <v>203555.25635391969</v>
      </c>
      <c r="R138" s="113">
        <f t="shared" si="50"/>
        <v>2800746.8944779984</v>
      </c>
      <c r="S138" s="114">
        <f t="shared" si="51"/>
        <v>1.0876889898679576</v>
      </c>
      <c r="T138" s="115">
        <f t="shared" si="52"/>
        <v>0.93224541136864225</v>
      </c>
      <c r="U138" s="101" t="b">
        <f t="shared" si="53"/>
        <v>0</v>
      </c>
      <c r="V138" s="95">
        <f t="shared" si="54"/>
        <v>2776056.6876483816</v>
      </c>
      <c r="W138" s="95">
        <f t="shared" si="55"/>
        <v>2776056.6876483853</v>
      </c>
      <c r="X138" s="95">
        <f t="shared" si="56"/>
        <v>2776056.6876483853</v>
      </c>
      <c r="Y138" s="95">
        <f>'[1]Hold Harmless Base-21'!L130</f>
        <v>1170774.6187844069</v>
      </c>
      <c r="Z138" s="95">
        <f>'[1]Hold Harmless Base-21'!M130</f>
        <v>286575.57987843041</v>
      </c>
      <c r="AA138" s="95">
        <f>'[1]Hold Harmless Base-21'!N130</f>
        <v>564160.38702872652</v>
      </c>
      <c r="AB138" s="95">
        <f>'[1]Hold Harmless Base-21'!O130</f>
        <v>553441.37260489864</v>
      </c>
      <c r="AC138" s="95">
        <f t="shared" si="57"/>
        <v>2574951.9582964624</v>
      </c>
      <c r="AD138" s="116">
        <f>'[1]Populations-merged FY21'!M131</f>
        <v>0.20444861087438213</v>
      </c>
      <c r="AE138" s="117">
        <f t="shared" si="58"/>
        <v>0</v>
      </c>
      <c r="AF138" s="117">
        <f t="shared" si="59"/>
        <v>0.9</v>
      </c>
      <c r="AG138" s="117">
        <f t="shared" si="60"/>
        <v>0</v>
      </c>
      <c r="AH138" s="117">
        <f t="shared" si="61"/>
        <v>0.9</v>
      </c>
      <c r="AI138" s="95">
        <f t="shared" si="62"/>
        <v>2317456.7624668162</v>
      </c>
      <c r="AJ138" s="95">
        <f t="shared" si="63"/>
        <v>0</v>
      </c>
      <c r="AK138" s="95">
        <f t="shared" si="64"/>
        <v>2776056.6876483853</v>
      </c>
      <c r="AL138" s="95">
        <f t="shared" si="65"/>
        <v>2766393.7545605814</v>
      </c>
      <c r="AM138" s="95">
        <f t="shared" si="66"/>
        <v>2766393.7545605814</v>
      </c>
      <c r="AN138" s="95">
        <f t="shared" si="67"/>
        <v>0</v>
      </c>
      <c r="AO138" s="95">
        <f t="shared" si="68"/>
        <v>2766393.7545605814</v>
      </c>
      <c r="AP138" s="95">
        <f t="shared" si="69"/>
        <v>2766300.3800541935</v>
      </c>
      <c r="AQ138" s="95">
        <f t="shared" si="70"/>
        <v>2766300.3800541935</v>
      </c>
      <c r="AR138" s="95">
        <f t="shared" si="71"/>
        <v>0</v>
      </c>
      <c r="AS138" s="95">
        <f t="shared" si="72"/>
        <v>2766300.3800541935</v>
      </c>
      <c r="AT138" s="95">
        <f t="shared" si="73"/>
        <v>2766300.3800541926</v>
      </c>
      <c r="AU138" s="95">
        <v>2766300.3800541935</v>
      </c>
      <c r="AV138" s="95">
        <f t="shared" si="74"/>
        <v>0</v>
      </c>
      <c r="AW138" s="95">
        <f>'[1]Populations-merged FY21'!K131</f>
        <v>2399</v>
      </c>
      <c r="AX138" s="103">
        <f t="shared" si="75"/>
        <v>1153</v>
      </c>
      <c r="AY138" s="104">
        <v>14</v>
      </c>
      <c r="AZ138" s="118">
        <f t="shared" si="76"/>
        <v>16142</v>
      </c>
      <c r="BA138" s="119">
        <f t="shared" si="77"/>
        <v>2750158.3800541935</v>
      </c>
      <c r="BB138" s="135">
        <f t="shared" si="79"/>
        <v>2745546.3800541935</v>
      </c>
      <c r="BC138" s="121">
        <f>'[1]Spec Schs Calculations-21'!C129</f>
        <v>4</v>
      </c>
      <c r="BD138" s="129">
        <f t="shared" si="42"/>
        <v>4612</v>
      </c>
      <c r="BE138" s="123">
        <f>'[1]Spec Schs Calculations-21'!D129</f>
        <v>0</v>
      </c>
      <c r="BF138" s="130">
        <f t="shared" si="43"/>
        <v>0</v>
      </c>
      <c r="BG138" s="123">
        <f>'[1]Spec Schs Calculations-21'!E129</f>
        <v>0</v>
      </c>
      <c r="BH138" s="130">
        <f t="shared" si="44"/>
        <v>0</v>
      </c>
      <c r="BI138" s="131">
        <f>'[1]Spec Schs Calculations-21'!F129</f>
        <v>0</v>
      </c>
      <c r="BJ138" s="130">
        <f t="shared" si="45"/>
        <v>0</v>
      </c>
      <c r="BK138" s="127">
        <f t="shared" si="78"/>
        <v>4612</v>
      </c>
      <c r="BL138" s="11"/>
    </row>
    <row r="139" spans="1:64" ht="14.5" x14ac:dyDescent="0.35">
      <c r="A139" s="101">
        <v>4703990</v>
      </c>
      <c r="B139" s="95" t="s">
        <v>483</v>
      </c>
      <c r="C139" s="95">
        <f>'[1]2020-2021 Final-merged'!F132</f>
        <v>1927644.9102591041</v>
      </c>
      <c r="D139" s="95">
        <f>'[1]2020-2021 Final-merged'!G132</f>
        <v>335763.67157983728</v>
      </c>
      <c r="E139" s="95">
        <f>'[1]2020-2021 Final-merged'!H132</f>
        <v>1072970.7836909057</v>
      </c>
      <c r="F139" s="95">
        <f>'[1]2020-2021 Final-merged'!I132</f>
        <v>1006795.731492674</v>
      </c>
      <c r="G139" s="95">
        <f>'[1]2020-2021 Final-merged'!J132</f>
        <v>4343175.0970225204</v>
      </c>
      <c r="H139" s="95">
        <f>'[1]2020-2021 Final-merged'!K132</f>
        <v>1925638.5880782313</v>
      </c>
      <c r="I139" s="95">
        <f>'[1]2020-2021 Final-merged'!L132</f>
        <v>285399.12084286165</v>
      </c>
      <c r="J139" s="95">
        <f>'[1]2020-2021 Final-merged'!M132</f>
        <v>1141316.6801693407</v>
      </c>
      <c r="K139" s="95">
        <f>'[1]2020-2021 Final-merged'!N132</f>
        <v>1027323.4760529291</v>
      </c>
      <c r="L139" s="95">
        <f>'[1]2020-2021 Final-merged'!O132</f>
        <v>4379677.8651433624</v>
      </c>
      <c r="M139" s="95">
        <f t="shared" si="46"/>
        <v>4379677.8651433624</v>
      </c>
      <c r="N139" s="95">
        <f>'[1]Hold Harmless Base-21'!Y131</f>
        <v>4187869.2253847676</v>
      </c>
      <c r="O139" s="110">
        <f t="shared" si="47"/>
        <v>191808.6397585948</v>
      </c>
      <c r="P139" s="111">
        <f t="shared" si="48"/>
        <v>191808.6397585948</v>
      </c>
      <c r="Q139" s="112">
        <f t="shared" si="49"/>
        <v>90936.62356686416</v>
      </c>
      <c r="R139" s="113">
        <f t="shared" si="50"/>
        <v>4288741.2415764984</v>
      </c>
      <c r="S139" s="114">
        <f t="shared" si="51"/>
        <v>1.0240867158841291</v>
      </c>
      <c r="T139" s="115">
        <f t="shared" si="52"/>
        <v>0.97923668672287445</v>
      </c>
      <c r="U139" s="101" t="b">
        <f t="shared" si="53"/>
        <v>0</v>
      </c>
      <c r="V139" s="95">
        <f t="shared" si="54"/>
        <v>4250933.5023259409</v>
      </c>
      <c r="W139" s="95">
        <f t="shared" si="55"/>
        <v>4250933.5023259465</v>
      </c>
      <c r="X139" s="95">
        <f t="shared" si="56"/>
        <v>4250933.5023259465</v>
      </c>
      <c r="Y139" s="95">
        <f>'[1]Hold Harmless Base-21'!L131</f>
        <v>1858715.0222605506</v>
      </c>
      <c r="Z139" s="95">
        <f>'[1]Hold Harmless Base-21'!M131</f>
        <v>323757.23193278094</v>
      </c>
      <c r="AA139" s="95">
        <f>'[1]Hold Harmless Base-21'!N131</f>
        <v>1034602.8480032105</v>
      </c>
      <c r="AB139" s="95">
        <f>'[1]Hold Harmless Base-21'!O131</f>
        <v>970794.12318822567</v>
      </c>
      <c r="AC139" s="95">
        <f t="shared" si="57"/>
        <v>4187869.2253847676</v>
      </c>
      <c r="AD139" s="116">
        <f>'[1]Populations-merged FY21'!M132</f>
        <v>0.10485133020344288</v>
      </c>
      <c r="AE139" s="117">
        <f t="shared" si="58"/>
        <v>0.85</v>
      </c>
      <c r="AF139" s="117">
        <f t="shared" si="59"/>
        <v>0</v>
      </c>
      <c r="AG139" s="117">
        <f t="shared" si="60"/>
        <v>0</v>
      </c>
      <c r="AH139" s="117">
        <f t="shared" si="61"/>
        <v>0.85</v>
      </c>
      <c r="AI139" s="95">
        <f t="shared" si="62"/>
        <v>3559688.8415770526</v>
      </c>
      <c r="AJ139" s="95">
        <f t="shared" si="63"/>
        <v>0</v>
      </c>
      <c r="AK139" s="95">
        <f t="shared" si="64"/>
        <v>4250933.5023259465</v>
      </c>
      <c r="AL139" s="95">
        <f t="shared" si="65"/>
        <v>4236136.7994428808</v>
      </c>
      <c r="AM139" s="95">
        <f t="shared" si="66"/>
        <v>4236136.7994428808</v>
      </c>
      <c r="AN139" s="95">
        <f t="shared" si="67"/>
        <v>0</v>
      </c>
      <c r="AO139" s="95">
        <f t="shared" si="68"/>
        <v>4236136.7994428808</v>
      </c>
      <c r="AP139" s="95">
        <f t="shared" si="69"/>
        <v>4235993.8164774273</v>
      </c>
      <c r="AQ139" s="95">
        <f t="shared" si="70"/>
        <v>4235993.8164774273</v>
      </c>
      <c r="AR139" s="95">
        <f t="shared" si="71"/>
        <v>0</v>
      </c>
      <c r="AS139" s="95">
        <f t="shared" si="72"/>
        <v>4235993.8164774273</v>
      </c>
      <c r="AT139" s="95">
        <f t="shared" si="73"/>
        <v>4235993.8164774263</v>
      </c>
      <c r="AU139" s="95">
        <v>4235993.8164774273</v>
      </c>
      <c r="AV139" s="95">
        <f t="shared" si="74"/>
        <v>0</v>
      </c>
      <c r="AW139" s="95">
        <f>'[1]Populations-merged FY21'!K132</f>
        <v>3417</v>
      </c>
      <c r="AX139" s="103">
        <f t="shared" si="75"/>
        <v>1240</v>
      </c>
      <c r="AY139" s="104">
        <v>28</v>
      </c>
      <c r="AZ139" s="118">
        <f t="shared" si="76"/>
        <v>34720</v>
      </c>
      <c r="BA139" s="119">
        <f t="shared" si="77"/>
        <v>4201273.8164774273</v>
      </c>
      <c r="BB139" s="135">
        <f t="shared" si="79"/>
        <v>4191353.8164774273</v>
      </c>
      <c r="BC139" s="121">
        <f>'[1]Spec Schs Calculations-21'!C130</f>
        <v>2</v>
      </c>
      <c r="BD139" s="129">
        <f t="shared" si="42"/>
        <v>2480</v>
      </c>
      <c r="BE139" s="123">
        <f>'[1]Spec Schs Calculations-21'!D130</f>
        <v>0</v>
      </c>
      <c r="BF139" s="130">
        <f t="shared" si="43"/>
        <v>0</v>
      </c>
      <c r="BG139" s="123">
        <f>'[1]Spec Schs Calculations-21'!E130</f>
        <v>6</v>
      </c>
      <c r="BH139" s="130">
        <f t="shared" si="44"/>
        <v>7440</v>
      </c>
      <c r="BI139" s="131">
        <f>'[1]Spec Schs Calculations-21'!F130</f>
        <v>0</v>
      </c>
      <c r="BJ139" s="130">
        <f t="shared" si="45"/>
        <v>0</v>
      </c>
      <c r="BK139" s="127">
        <f t="shared" si="78"/>
        <v>9920</v>
      </c>
      <c r="BL139" s="11"/>
    </row>
    <row r="140" spans="1:64" ht="14.5" x14ac:dyDescent="0.35">
      <c r="A140" s="101">
        <v>4704020</v>
      </c>
      <c r="B140" s="95" t="s">
        <v>484</v>
      </c>
      <c r="C140" s="95">
        <f>'[1]2020-2021 Final-merged'!F133</f>
        <v>201812.21560934148</v>
      </c>
      <c r="D140" s="95">
        <f>'[1]2020-2021 Final-merged'!G133</f>
        <v>49398.451065540059</v>
      </c>
      <c r="E140" s="95">
        <f>'[1]2020-2021 Final-merged'!H133</f>
        <v>100560.62213431894</v>
      </c>
      <c r="F140" s="95">
        <f>'[1]2020-2021 Final-merged'!I133</f>
        <v>92086.943534592865</v>
      </c>
      <c r="G140" s="95">
        <f>'[1]2020-2021 Final-merged'!J133</f>
        <v>443858.23234379332</v>
      </c>
      <c r="H140" s="95">
        <f>'[1]2020-2021 Final-merged'!K133</f>
        <v>186533.91063912626</v>
      </c>
      <c r="I140" s="95">
        <f>'[1]2020-2021 Final-merged'!L133</f>
        <v>46110.662068185506</v>
      </c>
      <c r="J140" s="95">
        <f>'[1]2020-2021 Final-merged'!M133</f>
        <v>93723.791382352385</v>
      </c>
      <c r="K140" s="95">
        <f>'[1]2020-2021 Final-merged'!N133</f>
        <v>82878.249181133579</v>
      </c>
      <c r="L140" s="95">
        <f>'[1]2020-2021 Final-merged'!O133</f>
        <v>409246.61327079777</v>
      </c>
      <c r="M140" s="95">
        <f t="shared" si="46"/>
        <v>409246.61327079777</v>
      </c>
      <c r="N140" s="95">
        <f>'[1]Hold Harmless Base-21'!Y132</f>
        <v>428385.15459470492</v>
      </c>
      <c r="O140" s="110">
        <f t="shared" si="47"/>
        <v>-19138.541323907149</v>
      </c>
      <c r="P140" s="111" t="str">
        <f t="shared" si="48"/>
        <v>0</v>
      </c>
      <c r="Q140" s="112">
        <f t="shared" si="49"/>
        <v>0</v>
      </c>
      <c r="R140" s="113">
        <f t="shared" si="50"/>
        <v>409246.61327079777</v>
      </c>
      <c r="S140" s="114">
        <f t="shared" si="51"/>
        <v>0.95532398562687326</v>
      </c>
      <c r="T140" s="115">
        <f t="shared" si="52"/>
        <v>1</v>
      </c>
      <c r="U140" s="101" t="b">
        <f t="shared" si="53"/>
        <v>0</v>
      </c>
      <c r="V140" s="95">
        <f t="shared" si="54"/>
        <v>405638.86722780537</v>
      </c>
      <c r="W140" s="95">
        <f t="shared" si="55"/>
        <v>405638.86722780595</v>
      </c>
      <c r="X140" s="95">
        <f t="shared" si="56"/>
        <v>405638.86722780595</v>
      </c>
      <c r="Y140" s="95">
        <f>'[1]Hold Harmless Base-21'!L132</f>
        <v>194776.96003606991</v>
      </c>
      <c r="Z140" s="95">
        <f>'[1]Hold Harmless Base-21'!M132</f>
        <v>47676.40105424363</v>
      </c>
      <c r="AA140" s="95">
        <f>'[1]Hold Harmless Base-21'!N132</f>
        <v>97055.038118078766</v>
      </c>
      <c r="AB140" s="95">
        <f>'[1]Hold Harmless Base-21'!O132</f>
        <v>88876.755386312594</v>
      </c>
      <c r="AC140" s="95">
        <f t="shared" si="57"/>
        <v>428385.15459470492</v>
      </c>
      <c r="AD140" s="116">
        <f>'[1]Populations-merged FY21'!M133</f>
        <v>0.24142961342086069</v>
      </c>
      <c r="AE140" s="117">
        <f t="shared" si="58"/>
        <v>0</v>
      </c>
      <c r="AF140" s="117">
        <f t="shared" si="59"/>
        <v>0.9</v>
      </c>
      <c r="AG140" s="117">
        <f t="shared" si="60"/>
        <v>0</v>
      </c>
      <c r="AH140" s="117">
        <f t="shared" si="61"/>
        <v>0.9</v>
      </c>
      <c r="AI140" s="95">
        <f t="shared" si="62"/>
        <v>385546.63913523441</v>
      </c>
      <c r="AJ140" s="95">
        <f t="shared" si="63"/>
        <v>0</v>
      </c>
      <c r="AK140" s="95">
        <f t="shared" si="64"/>
        <v>405638.86722780595</v>
      </c>
      <c r="AL140" s="95">
        <f t="shared" si="65"/>
        <v>404226.91434900678</v>
      </c>
      <c r="AM140" s="95">
        <f t="shared" si="66"/>
        <v>404226.91434900678</v>
      </c>
      <c r="AN140" s="95">
        <f t="shared" si="67"/>
        <v>0</v>
      </c>
      <c r="AO140" s="95">
        <f t="shared" si="68"/>
        <v>404226.91434900678</v>
      </c>
      <c r="AP140" s="95">
        <f t="shared" si="69"/>
        <v>404213.27041688981</v>
      </c>
      <c r="AQ140" s="95">
        <f t="shared" si="70"/>
        <v>404213.27041688981</v>
      </c>
      <c r="AR140" s="95">
        <f t="shared" si="71"/>
        <v>0</v>
      </c>
      <c r="AS140" s="95">
        <f t="shared" si="72"/>
        <v>404213.27041688981</v>
      </c>
      <c r="AT140" s="95">
        <f t="shared" si="73"/>
        <v>404213.27041688969</v>
      </c>
      <c r="AU140" s="95">
        <v>404213.27041688986</v>
      </c>
      <c r="AV140" s="95">
        <f t="shared" si="74"/>
        <v>0</v>
      </c>
      <c r="AW140" s="95">
        <f>'[1]Populations-merged FY21'!K133</f>
        <v>331</v>
      </c>
      <c r="AX140" s="103">
        <f t="shared" si="75"/>
        <v>1221</v>
      </c>
      <c r="AY140" s="104">
        <v>0</v>
      </c>
      <c r="AZ140" s="118">
        <f t="shared" si="76"/>
        <v>0</v>
      </c>
      <c r="BA140" s="119">
        <f t="shared" si="77"/>
        <v>404213.27041688986</v>
      </c>
      <c r="BB140" s="128">
        <f t="shared" si="79"/>
        <v>404213.27041688986</v>
      </c>
      <c r="BC140" s="121">
        <f>'[1]Spec Schs Calculations-21'!C131</f>
        <v>0</v>
      </c>
      <c r="BD140" s="129">
        <f t="shared" si="42"/>
        <v>0</v>
      </c>
      <c r="BE140" s="123">
        <f>'[1]Spec Schs Calculations-21'!D131</f>
        <v>0</v>
      </c>
      <c r="BF140" s="130">
        <f t="shared" si="43"/>
        <v>0</v>
      </c>
      <c r="BG140" s="123">
        <f>'[1]Spec Schs Calculations-21'!E131</f>
        <v>0</v>
      </c>
      <c r="BH140" s="130">
        <f t="shared" si="44"/>
        <v>0</v>
      </c>
      <c r="BI140" s="131">
        <f>'[1]Spec Schs Calculations-21'!F131</f>
        <v>0</v>
      </c>
      <c r="BJ140" s="130">
        <f t="shared" si="45"/>
        <v>0</v>
      </c>
      <c r="BK140" s="127">
        <f t="shared" si="78"/>
        <v>0</v>
      </c>
      <c r="BL140" s="11"/>
    </row>
    <row r="141" spans="1:64" ht="14.5" x14ac:dyDescent="0.35">
      <c r="A141" s="101">
        <v>4704050</v>
      </c>
      <c r="B141" s="95" t="s">
        <v>485</v>
      </c>
      <c r="C141" s="95">
        <f>'[1]2020-2021 Final-merged'!F134</f>
        <v>1153970.2095350276</v>
      </c>
      <c r="D141" s="95">
        <f>'[1]2020-2021 Final-merged'!G134</f>
        <v>279102.112850248</v>
      </c>
      <c r="E141" s="95">
        <f>'[1]2020-2021 Final-merged'!H134</f>
        <v>557026.37562018365</v>
      </c>
      <c r="F141" s="95">
        <f>'[1]2020-2021 Final-merged'!I134</f>
        <v>562842.09366169025</v>
      </c>
      <c r="G141" s="95">
        <f>'[1]2020-2021 Final-merged'!J134</f>
        <v>2552940.7916671494</v>
      </c>
      <c r="H141" s="95">
        <f>'[1]2020-2021 Final-merged'!K134</f>
        <v>1116385.7310456471</v>
      </c>
      <c r="I141" s="95">
        <f>'[1]2020-2021 Final-merged'!L134</f>
        <v>275967.4367283248</v>
      </c>
      <c r="J141" s="95">
        <f>'[1]2020-2021 Final-merged'!M134</f>
        <v>559420.92433498637</v>
      </c>
      <c r="K141" s="95">
        <f>'[1]2020-2021 Final-merged'!N134</f>
        <v>506557.88429552125</v>
      </c>
      <c r="L141" s="95">
        <f>'[1]2020-2021 Final-merged'!O134</f>
        <v>2458331.9764044792</v>
      </c>
      <c r="M141" s="95">
        <f t="shared" si="46"/>
        <v>2458331.9764044792</v>
      </c>
      <c r="N141" s="95">
        <f>'[1]Hold Harmless Base-21'!Y133</f>
        <v>2348625.3264044384</v>
      </c>
      <c r="O141" s="110">
        <f t="shared" si="47"/>
        <v>109706.65000004089</v>
      </c>
      <c r="P141" s="111">
        <f t="shared" si="48"/>
        <v>109706.65000004089</v>
      </c>
      <c r="Q141" s="112">
        <f t="shared" si="49"/>
        <v>52012.007104536089</v>
      </c>
      <c r="R141" s="113">
        <f t="shared" si="50"/>
        <v>2406319.9692999432</v>
      </c>
      <c r="S141" s="114">
        <f t="shared" si="51"/>
        <v>1.0245652817615787</v>
      </c>
      <c r="T141" s="115">
        <f t="shared" si="52"/>
        <v>0.97884256170291206</v>
      </c>
      <c r="U141" s="101" t="b">
        <f t="shared" si="53"/>
        <v>0</v>
      </c>
      <c r="V141" s="95">
        <f t="shared" si="54"/>
        <v>2385106.8643751848</v>
      </c>
      <c r="W141" s="95">
        <f t="shared" si="55"/>
        <v>2385106.864375188</v>
      </c>
      <c r="X141" s="95">
        <f t="shared" si="56"/>
        <v>2385106.864375188</v>
      </c>
      <c r="Y141" s="95">
        <f>'[1]Hold Harmless Base-21'!L133</f>
        <v>1061616.3402130173</v>
      </c>
      <c r="Z141" s="95">
        <f>'[1]Hold Harmless Base-21'!M133</f>
        <v>256765.1756878451</v>
      </c>
      <c r="AA141" s="95">
        <f>'[1]Hold Harmless Base-21'!N133</f>
        <v>512446.7663045603</v>
      </c>
      <c r="AB141" s="95">
        <f>'[1]Hold Harmless Base-21'!O133</f>
        <v>517797.04419901548</v>
      </c>
      <c r="AC141" s="95">
        <f t="shared" si="57"/>
        <v>2348625.3264044384</v>
      </c>
      <c r="AD141" s="116">
        <f>'[1]Populations-merged FY21'!M134</f>
        <v>0.17281688912152141</v>
      </c>
      <c r="AE141" s="117">
        <f t="shared" si="58"/>
        <v>0</v>
      </c>
      <c r="AF141" s="117">
        <f t="shared" si="59"/>
        <v>0.9</v>
      </c>
      <c r="AG141" s="117">
        <f t="shared" si="60"/>
        <v>0</v>
      </c>
      <c r="AH141" s="117">
        <f t="shared" si="61"/>
        <v>0.9</v>
      </c>
      <c r="AI141" s="95">
        <f t="shared" si="62"/>
        <v>2113762.7937639947</v>
      </c>
      <c r="AJ141" s="95">
        <f t="shared" si="63"/>
        <v>0</v>
      </c>
      <c r="AK141" s="95">
        <f t="shared" si="64"/>
        <v>2385106.864375188</v>
      </c>
      <c r="AL141" s="95">
        <f t="shared" si="65"/>
        <v>2376804.754356951</v>
      </c>
      <c r="AM141" s="95">
        <f t="shared" si="66"/>
        <v>2376804.754356951</v>
      </c>
      <c r="AN141" s="95">
        <f t="shared" si="67"/>
        <v>0</v>
      </c>
      <c r="AO141" s="95">
        <f t="shared" si="68"/>
        <v>2376804.754356951</v>
      </c>
      <c r="AP141" s="95">
        <f t="shared" si="69"/>
        <v>2376724.5297069522</v>
      </c>
      <c r="AQ141" s="95">
        <f t="shared" si="70"/>
        <v>2376724.5297069522</v>
      </c>
      <c r="AR141" s="95">
        <f t="shared" si="71"/>
        <v>0</v>
      </c>
      <c r="AS141" s="95">
        <f t="shared" si="72"/>
        <v>2376724.5297069522</v>
      </c>
      <c r="AT141" s="95">
        <f t="shared" si="73"/>
        <v>2376724.5297069517</v>
      </c>
      <c r="AU141" s="95">
        <v>2376724.5297069522</v>
      </c>
      <c r="AV141" s="95">
        <f t="shared" si="74"/>
        <v>0</v>
      </c>
      <c r="AW141" s="95">
        <f>'[1]Populations-merged FY21'!K134</f>
        <v>1981</v>
      </c>
      <c r="AX141" s="103">
        <f t="shared" si="75"/>
        <v>1200</v>
      </c>
      <c r="AY141" s="104">
        <v>0</v>
      </c>
      <c r="AZ141" s="118">
        <f t="shared" si="76"/>
        <v>0</v>
      </c>
      <c r="BA141" s="119">
        <f t="shared" si="77"/>
        <v>2376724.5297069522</v>
      </c>
      <c r="BB141" s="128">
        <f t="shared" si="79"/>
        <v>2376724.5297069522</v>
      </c>
      <c r="BC141" s="121">
        <f>'[1]Spec Schs Calculations-21'!C132</f>
        <v>0</v>
      </c>
      <c r="BD141" s="129">
        <f t="shared" si="42"/>
        <v>0</v>
      </c>
      <c r="BE141" s="123">
        <f>'[1]Spec Schs Calculations-21'!D132</f>
        <v>0</v>
      </c>
      <c r="BF141" s="130">
        <f t="shared" si="43"/>
        <v>0</v>
      </c>
      <c r="BG141" s="123">
        <f>'[1]Spec Schs Calculations-21'!E132</f>
        <v>0</v>
      </c>
      <c r="BH141" s="130">
        <f t="shared" si="44"/>
        <v>0</v>
      </c>
      <c r="BI141" s="131">
        <f>'[1]Spec Schs Calculations-21'!F132</f>
        <v>0</v>
      </c>
      <c r="BJ141" s="130">
        <f t="shared" si="45"/>
        <v>0</v>
      </c>
      <c r="BK141" s="127">
        <f t="shared" si="78"/>
        <v>0</v>
      </c>
      <c r="BL141" s="11"/>
    </row>
    <row r="142" spans="1:64" ht="14.5" x14ac:dyDescent="0.35">
      <c r="A142" s="101">
        <v>4704080</v>
      </c>
      <c r="B142" s="95" t="s">
        <v>486</v>
      </c>
      <c r="C142" s="95">
        <f>'[1]2020-2021 Final-merged'!F135</f>
        <v>169517.89958451586</v>
      </c>
      <c r="D142" s="95">
        <f>'[1]2020-2021 Final-merged'!G135</f>
        <v>41493.631305097413</v>
      </c>
      <c r="E142" s="95">
        <f>'[1]2020-2021 Final-merged'!H135</f>
        <v>71183.206836181242</v>
      </c>
      <c r="F142" s="95">
        <f>'[1]2020-2021 Final-merged'!I135</f>
        <v>66411.006197242474</v>
      </c>
      <c r="G142" s="95">
        <f>'[1]2020-2021 Final-merged'!J135</f>
        <v>348605.74392303696</v>
      </c>
      <c r="H142" s="95">
        <f>'[1]2020-2021 Final-merged'!K135</f>
        <v>201749.66770032386</v>
      </c>
      <c r="I142" s="95">
        <f>'[1]2020-2021 Final-merged'!L135</f>
        <v>49871.954744442315</v>
      </c>
      <c r="J142" s="95">
        <f>'[1]2020-2021 Final-merged'!M135</f>
        <v>103045.05199566338</v>
      </c>
      <c r="K142" s="95">
        <f>'[1]2020-2021 Final-merged'!N135</f>
        <v>86990.167578023771</v>
      </c>
      <c r="L142" s="95">
        <f>'[1]2020-2021 Final-merged'!O135</f>
        <v>441656.84201845329</v>
      </c>
      <c r="M142" s="95">
        <f t="shared" si="46"/>
        <v>441656.84201845329</v>
      </c>
      <c r="N142" s="95">
        <f>'[1]Hold Harmless Base-21'!Y134</f>
        <v>332308.4632270789</v>
      </c>
      <c r="O142" s="110">
        <f t="shared" si="47"/>
        <v>109348.37879137439</v>
      </c>
      <c r="P142" s="111">
        <f t="shared" si="48"/>
        <v>109348.37879137439</v>
      </c>
      <c r="Q142" s="112">
        <f t="shared" si="49"/>
        <v>51842.15044907805</v>
      </c>
      <c r="R142" s="113">
        <f t="shared" si="50"/>
        <v>389814.69156937522</v>
      </c>
      <c r="S142" s="114">
        <f t="shared" si="51"/>
        <v>1.1730507486443407</v>
      </c>
      <c r="T142" s="115">
        <f t="shared" si="52"/>
        <v>0.88261893507151423</v>
      </c>
      <c r="U142" s="101" t="b">
        <f t="shared" si="53"/>
        <v>0</v>
      </c>
      <c r="V142" s="95">
        <f t="shared" si="54"/>
        <v>386378.24917643808</v>
      </c>
      <c r="W142" s="95">
        <f t="shared" si="55"/>
        <v>386378.24917643861</v>
      </c>
      <c r="X142" s="95">
        <f t="shared" si="56"/>
        <v>386378.24917643861</v>
      </c>
      <c r="Y142" s="95">
        <f>'[1]Hold Harmless Base-21'!L134</f>
        <v>161592.95617587247</v>
      </c>
      <c r="Z142" s="95">
        <f>'[1]Hold Harmless Base-21'!M134</f>
        <v>39553.808544681102</v>
      </c>
      <c r="AA142" s="95">
        <f>'[1]Hold Harmless Base-21'!N134</f>
        <v>67855.399641748416</v>
      </c>
      <c r="AB142" s="95">
        <f>'[1]Hold Harmless Base-21'!O134</f>
        <v>63306.298864776887</v>
      </c>
      <c r="AC142" s="95">
        <f t="shared" si="57"/>
        <v>332308.4632270789</v>
      </c>
      <c r="AD142" s="116">
        <f>'[1]Populations-merged FY21'!M135</f>
        <v>0.24604810996563573</v>
      </c>
      <c r="AE142" s="117">
        <f t="shared" si="58"/>
        <v>0</v>
      </c>
      <c r="AF142" s="117">
        <f t="shared" si="59"/>
        <v>0.9</v>
      </c>
      <c r="AG142" s="117">
        <f t="shared" si="60"/>
        <v>0</v>
      </c>
      <c r="AH142" s="117">
        <f t="shared" si="61"/>
        <v>0.9</v>
      </c>
      <c r="AI142" s="95">
        <f t="shared" si="62"/>
        <v>299077.61690437101</v>
      </c>
      <c r="AJ142" s="95">
        <f t="shared" si="63"/>
        <v>0</v>
      </c>
      <c r="AK142" s="95">
        <f t="shared" si="64"/>
        <v>386378.24917643861</v>
      </c>
      <c r="AL142" s="95">
        <f t="shared" si="65"/>
        <v>385033.33889957482</v>
      </c>
      <c r="AM142" s="95">
        <f t="shared" si="66"/>
        <v>385033.33889957482</v>
      </c>
      <c r="AN142" s="95">
        <f t="shared" si="67"/>
        <v>0</v>
      </c>
      <c r="AO142" s="95">
        <f t="shared" si="68"/>
        <v>385033.33889957482</v>
      </c>
      <c r="AP142" s="95">
        <f t="shared" si="69"/>
        <v>385020.34281111002</v>
      </c>
      <c r="AQ142" s="95">
        <f t="shared" si="70"/>
        <v>385020.34281111002</v>
      </c>
      <c r="AR142" s="95">
        <f t="shared" si="71"/>
        <v>0</v>
      </c>
      <c r="AS142" s="95">
        <f t="shared" si="72"/>
        <v>385020.34281111002</v>
      </c>
      <c r="AT142" s="95">
        <f t="shared" si="73"/>
        <v>385020.34281110991</v>
      </c>
      <c r="AU142" s="95">
        <v>385020.34281111008</v>
      </c>
      <c r="AV142" s="95">
        <f t="shared" si="74"/>
        <v>0</v>
      </c>
      <c r="AW142" s="95">
        <f>'[1]Populations-merged FY21'!K135</f>
        <v>358</v>
      </c>
      <c r="AX142" s="103">
        <f t="shared" si="75"/>
        <v>1075</v>
      </c>
      <c r="AY142" s="104">
        <v>0</v>
      </c>
      <c r="AZ142" s="118">
        <f t="shared" si="76"/>
        <v>0</v>
      </c>
      <c r="BA142" s="119">
        <f t="shared" si="77"/>
        <v>385020.34281111008</v>
      </c>
      <c r="BB142" s="128">
        <f t="shared" si="79"/>
        <v>383945.34281111008</v>
      </c>
      <c r="BC142" s="121">
        <f>'[1]Spec Schs Calculations-21'!C133</f>
        <v>0</v>
      </c>
      <c r="BD142" s="129">
        <f t="shared" si="42"/>
        <v>0</v>
      </c>
      <c r="BE142" s="123">
        <f>'[1]Spec Schs Calculations-21'!D133</f>
        <v>1</v>
      </c>
      <c r="BF142" s="130">
        <f t="shared" si="43"/>
        <v>1075</v>
      </c>
      <c r="BG142" s="123">
        <f>'[1]Spec Schs Calculations-21'!E133</f>
        <v>0</v>
      </c>
      <c r="BH142" s="130">
        <f t="shared" si="44"/>
        <v>0</v>
      </c>
      <c r="BI142" s="131">
        <f>'[1]Spec Schs Calculations-21'!F133</f>
        <v>0</v>
      </c>
      <c r="BJ142" s="130">
        <f t="shared" si="45"/>
        <v>0</v>
      </c>
      <c r="BK142" s="127">
        <f t="shared" si="78"/>
        <v>1075</v>
      </c>
      <c r="BL142" s="11"/>
    </row>
    <row r="143" spans="1:64" ht="14.5" x14ac:dyDescent="0.35">
      <c r="A143" s="101">
        <v>4704100</v>
      </c>
      <c r="B143" s="95" t="s">
        <v>487</v>
      </c>
      <c r="C143" s="95">
        <f>'[1]2020-2021 Final-merged'!F136</f>
        <v>146326.52569998923</v>
      </c>
      <c r="D143" s="95">
        <f>'[1]2020-2021 Final-merged'!G136</f>
        <v>35816.978162380496</v>
      </c>
      <c r="E143" s="95">
        <f>'[1]2020-2021 Final-merged'!H136</f>
        <v>60265.535347904071</v>
      </c>
      <c r="F143" s="95">
        <f>'[1]2020-2021 Final-merged'!I136</f>
        <v>60894.746775843436</v>
      </c>
      <c r="G143" s="95">
        <f>'[1]2020-2021 Final-merged'!J136</f>
        <v>303303.7859861172</v>
      </c>
      <c r="H143" s="95">
        <f>'[1]2020-2021 Final-merged'!K136</f>
        <v>144267.91880246627</v>
      </c>
      <c r="I143" s="95">
        <f>'[1]2020-2021 Final-merged'!L136</f>
        <v>35662.626856360985</v>
      </c>
      <c r="J143" s="95">
        <f>'[1]2020-2021 Final-merged'!M136</f>
        <v>60737.667593360537</v>
      </c>
      <c r="K143" s="95">
        <f>'[1]2020-2021 Final-merged'!N136</f>
        <v>54805.272098259091</v>
      </c>
      <c r="L143" s="95">
        <f>'[1]2020-2021 Final-merged'!O136</f>
        <v>295473.48535044689</v>
      </c>
      <c r="M143" s="95">
        <f t="shared" si="46"/>
        <v>295473.48535044689</v>
      </c>
      <c r="N143" s="95">
        <f>'[1]Hold Harmless Base-21'!Y135</f>
        <v>288195.14213045064</v>
      </c>
      <c r="O143" s="110">
        <f t="shared" si="47"/>
        <v>7278.3432199962554</v>
      </c>
      <c r="P143" s="111">
        <f t="shared" si="48"/>
        <v>7278.3432199962554</v>
      </c>
      <c r="Q143" s="112">
        <f t="shared" si="49"/>
        <v>3450.6681159943928</v>
      </c>
      <c r="R143" s="113">
        <f t="shared" si="50"/>
        <v>292022.81723445252</v>
      </c>
      <c r="S143" s="114">
        <f t="shared" si="51"/>
        <v>1.0132815392921137</v>
      </c>
      <c r="T143" s="115">
        <f t="shared" si="52"/>
        <v>0.98832156424492135</v>
      </c>
      <c r="U143" s="101" t="b">
        <f t="shared" si="53"/>
        <v>0</v>
      </c>
      <c r="V143" s="95">
        <f t="shared" si="54"/>
        <v>289448.46688144433</v>
      </c>
      <c r="W143" s="95">
        <f t="shared" si="55"/>
        <v>289448.46688144474</v>
      </c>
      <c r="X143" s="95">
        <f t="shared" si="56"/>
        <v>289448.46688144474</v>
      </c>
      <c r="Y143" s="95">
        <f>'[1]Hold Harmless Base-21'!L135</f>
        <v>139037.47931947562</v>
      </c>
      <c r="Z143" s="95">
        <f>'[1]Hold Harmless Base-21'!M135</f>
        <v>34032.806674767206</v>
      </c>
      <c r="AA143" s="95">
        <f>'[1]Hold Harmless Base-21'!N135</f>
        <v>57263.493987351314</v>
      </c>
      <c r="AB143" s="95">
        <f>'[1]Hold Harmless Base-21'!O135</f>
        <v>57861.362148856511</v>
      </c>
      <c r="AC143" s="95">
        <f t="shared" si="57"/>
        <v>288195.14213045064</v>
      </c>
      <c r="AD143" s="116">
        <f>'[1]Populations-merged FY21'!M136</f>
        <v>0.18364418938307031</v>
      </c>
      <c r="AE143" s="117">
        <f t="shared" si="58"/>
        <v>0</v>
      </c>
      <c r="AF143" s="117">
        <f t="shared" si="59"/>
        <v>0.9</v>
      </c>
      <c r="AG143" s="117">
        <f t="shared" si="60"/>
        <v>0</v>
      </c>
      <c r="AH143" s="117">
        <f t="shared" si="61"/>
        <v>0.9</v>
      </c>
      <c r="AI143" s="95">
        <f t="shared" si="62"/>
        <v>259375.62791740557</v>
      </c>
      <c r="AJ143" s="95">
        <f t="shared" si="63"/>
        <v>0</v>
      </c>
      <c r="AK143" s="95">
        <f t="shared" si="64"/>
        <v>289448.46688144474</v>
      </c>
      <c r="AL143" s="95">
        <f t="shared" si="65"/>
        <v>288440.95101179869</v>
      </c>
      <c r="AM143" s="95">
        <f t="shared" si="66"/>
        <v>288440.95101179869</v>
      </c>
      <c r="AN143" s="95">
        <f t="shared" si="67"/>
        <v>0</v>
      </c>
      <c r="AO143" s="95">
        <f t="shared" si="68"/>
        <v>288440.95101179869</v>
      </c>
      <c r="AP143" s="95">
        <f t="shared" si="69"/>
        <v>288431.21522079699</v>
      </c>
      <c r="AQ143" s="95">
        <f t="shared" si="70"/>
        <v>288431.21522079699</v>
      </c>
      <c r="AR143" s="95">
        <f t="shared" si="71"/>
        <v>0</v>
      </c>
      <c r="AS143" s="95">
        <f t="shared" si="72"/>
        <v>288431.21522079699</v>
      </c>
      <c r="AT143" s="95">
        <f t="shared" si="73"/>
        <v>288431.21522079693</v>
      </c>
      <c r="AU143" s="95">
        <v>288431.21522079699</v>
      </c>
      <c r="AV143" s="95">
        <f t="shared" si="74"/>
        <v>0</v>
      </c>
      <c r="AW143" s="95">
        <f>'[1]Populations-merged FY21'!K136</f>
        <v>256</v>
      </c>
      <c r="AX143" s="103">
        <f t="shared" si="75"/>
        <v>1127</v>
      </c>
      <c r="AY143" s="104">
        <v>0</v>
      </c>
      <c r="AZ143" s="118">
        <f t="shared" si="76"/>
        <v>0</v>
      </c>
      <c r="BA143" s="119">
        <f t="shared" si="77"/>
        <v>288431.21522079699</v>
      </c>
      <c r="BB143" s="128">
        <f t="shared" si="79"/>
        <v>287304.21522079699</v>
      </c>
      <c r="BC143" s="121">
        <f>'[1]Spec Schs Calculations-21'!C134</f>
        <v>1</v>
      </c>
      <c r="BD143" s="129">
        <f t="shared" ref="BD143:BD156" si="80">BC143*AX143</f>
        <v>1127</v>
      </c>
      <c r="BE143" s="123">
        <f>'[1]Spec Schs Calculations-21'!D134</f>
        <v>0</v>
      </c>
      <c r="BF143" s="130">
        <f t="shared" ref="BF143:BF156" si="81">BE143*AX143</f>
        <v>0</v>
      </c>
      <c r="BG143" s="123">
        <f>'[1]Spec Schs Calculations-21'!E134</f>
        <v>0</v>
      </c>
      <c r="BH143" s="130">
        <f t="shared" ref="BH143:BH156" si="82">BG143*AX143</f>
        <v>0</v>
      </c>
      <c r="BI143" s="131">
        <f>'[1]Spec Schs Calculations-21'!F134</f>
        <v>0</v>
      </c>
      <c r="BJ143" s="130">
        <f t="shared" ref="BJ143:BJ156" si="83">BI143*AX143</f>
        <v>0</v>
      </c>
      <c r="BK143" s="127">
        <f t="shared" si="78"/>
        <v>1127</v>
      </c>
      <c r="BL143" s="11"/>
    </row>
    <row r="144" spans="1:64" ht="14.5" x14ac:dyDescent="0.35">
      <c r="A144" s="101">
        <v>4704170</v>
      </c>
      <c r="B144" s="95" t="s">
        <v>488</v>
      </c>
      <c r="C144" s="95">
        <f>'[1]2020-2021 Final-merged'!F137</f>
        <v>413524.46659680712</v>
      </c>
      <c r="D144" s="95">
        <f>'[1]2020-2021 Final-merged'!G137</f>
        <v>101220.17671679724</v>
      </c>
      <c r="E144" s="95">
        <f>'[1]2020-2021 Final-merged'!H137</f>
        <v>177840.71467839368</v>
      </c>
      <c r="F144" s="95">
        <f>'[1]2020-2021 Final-merged'!I137</f>
        <v>141492.56647731224</v>
      </c>
      <c r="G144" s="95">
        <f>'[1]2020-2021 Final-merged'!J137</f>
        <v>834077.92446931032</v>
      </c>
      <c r="H144" s="95">
        <f>'[1]2020-2021 Final-merged'!K137</f>
        <v>513954.46073378605</v>
      </c>
      <c r="I144" s="95">
        <f>'[1]2020-2021 Final-merged'!L137</f>
        <v>127048.10817578605</v>
      </c>
      <c r="J144" s="95">
        <f>'[1]2020-2021 Final-merged'!M137</f>
        <v>278077.91597116843</v>
      </c>
      <c r="K144" s="95">
        <f>'[1]2020-2021 Final-merged'!N137</f>
        <v>240875.6916466245</v>
      </c>
      <c r="L144" s="95">
        <f>'[1]2020-2021 Final-merged'!O137</f>
        <v>1159956.1765273651</v>
      </c>
      <c r="M144" s="95">
        <f t="shared" ref="M144:M160" si="84">SUM(H144:K144)</f>
        <v>1159956.1765273651</v>
      </c>
      <c r="N144" s="95">
        <f>'[1]Hold Harmless Base-21'!Y136</f>
        <v>726680.64627657074</v>
      </c>
      <c r="O144" s="110">
        <f t="shared" ref="O144:O160" si="85">M144-N144</f>
        <v>433275.53025079437</v>
      </c>
      <c r="P144" s="111">
        <f t="shared" ref="P144:P160" si="86">IF(O144&gt;0,O144,"0")</f>
        <v>433275.53025079437</v>
      </c>
      <c r="Q144" s="112">
        <f t="shared" ref="Q144:Q160" si="87">P144*$P$8</f>
        <v>205416.26198245559</v>
      </c>
      <c r="R144" s="113">
        <f t="shared" ref="R144:R160" si="88">M144-Q144</f>
        <v>954539.91454490949</v>
      </c>
      <c r="S144" s="114">
        <f t="shared" ref="S144:S160" si="89">IF($R144&gt;0,$R144/N144,0)</f>
        <v>1.3135617680694591</v>
      </c>
      <c r="T144" s="115">
        <f t="shared" ref="T144:T160" si="90">IF(R144&gt;0,R144/L144,0)</f>
        <v>0.8229103252870954</v>
      </c>
      <c r="U144" s="101" t="b">
        <f t="shared" ref="U144:U160" si="91">AND(S144&lt;100%,T144&lt;100%)</f>
        <v>0</v>
      </c>
      <c r="V144" s="95">
        <f t="shared" ref="V144:V160" si="92">R144/R$13*X$3</f>
        <v>946125.09206891013</v>
      </c>
      <c r="W144" s="95">
        <f t="shared" ref="W144:W160" si="93">V144/V$13*Z$3</f>
        <v>946125.09206891153</v>
      </c>
      <c r="X144" s="95">
        <f t="shared" ref="X144:X160" si="94">V144/V$13*Z$3</f>
        <v>946125.09206891153</v>
      </c>
      <c r="Y144" s="95">
        <f>'[1]Hold Harmless Base-21'!L136</f>
        <v>360278.3598773916</v>
      </c>
      <c r="Z144" s="95">
        <f>'[1]Hold Harmless Base-21'!M136</f>
        <v>88186.896301794346</v>
      </c>
      <c r="AA144" s="95">
        <f>'[1]Hold Harmless Base-21'!N136</f>
        <v>154941.64476179882</v>
      </c>
      <c r="AB144" s="95">
        <f>'[1]Hold Harmless Base-21'!O136</f>
        <v>123273.74533558602</v>
      </c>
      <c r="AC144" s="95">
        <f t="shared" ref="AC144:AC160" si="95">SUM(Y144:AB144)</f>
        <v>726680.64627657074</v>
      </c>
      <c r="AD144" s="116">
        <f>'[1]Populations-merged FY21'!M137</f>
        <v>0.26450116009280744</v>
      </c>
      <c r="AE144" s="117">
        <f t="shared" ref="AE144:AE160" si="96">IF($AD144&lt;0.15,0.85,0)</f>
        <v>0</v>
      </c>
      <c r="AF144" s="117">
        <f t="shared" ref="AF144:AF160" si="97">IF(AND($AD144&gt;=0.15,$AD144&lt;0.3),0.9,0)</f>
        <v>0.9</v>
      </c>
      <c r="AG144" s="117">
        <f t="shared" ref="AG144:AG160" si="98">IF($AD144&gt;=0.3,0.95,0)</f>
        <v>0</v>
      </c>
      <c r="AH144" s="117">
        <f t="shared" ref="AH144:AH160" si="99">MAX(AE144:AG144)</f>
        <v>0.9</v>
      </c>
      <c r="AI144" s="95">
        <f t="shared" ref="AI144:AI160" si="100">AC144*AH144</f>
        <v>654012.58164891368</v>
      </c>
      <c r="AJ144" s="95">
        <f t="shared" ref="AJ144:AJ160" si="101">IF(X144&lt;$AI144,$AI144,0)</f>
        <v>0</v>
      </c>
      <c r="AK144" s="95">
        <f t="shared" ref="AK144:AK160" si="102">IF($AJ144=0,X144,0)</f>
        <v>946125.09206891153</v>
      </c>
      <c r="AL144" s="95">
        <f t="shared" ref="AL144:AL160" si="103">AK144/AK$13*AM$8</f>
        <v>942831.80793028721</v>
      </c>
      <c r="AM144" s="95">
        <f t="shared" ref="AM144:AM160" si="104">$AJ144+AL144</f>
        <v>942831.80793028721</v>
      </c>
      <c r="AN144" s="95">
        <f t="shared" ref="AN144:AN160" si="105">IF(AM144&lt;$AI144,$AI144,0)</f>
        <v>0</v>
      </c>
      <c r="AO144" s="95">
        <f t="shared" ref="AO144:AO160" si="106">IF($AJ144+$AN144=0,AM144,0)</f>
        <v>942831.80793028721</v>
      </c>
      <c r="AP144" s="95">
        <f t="shared" ref="AP144:AP160" si="107">AO144/AO$13*AQ$8</f>
        <v>942799.98438581626</v>
      </c>
      <c r="AQ144" s="95">
        <f t="shared" ref="AQ144:AQ160" si="108">$AJ144+$AN144+AP144</f>
        <v>942799.98438581626</v>
      </c>
      <c r="AR144" s="95">
        <f t="shared" ref="AR144:AR160" si="109">IF(AQ144&lt;$AI144,$AI144,0)</f>
        <v>0</v>
      </c>
      <c r="AS144" s="95">
        <f t="shared" ref="AS144:AS160" si="110">IF($AJ144+$AN144+$AR144=0,AQ144,0)</f>
        <v>942799.98438581626</v>
      </c>
      <c r="AT144" s="95">
        <f t="shared" ref="AT144:AT160" si="111">AS144/AS$13*AU$8</f>
        <v>942799.98438581603</v>
      </c>
      <c r="AU144" s="95">
        <v>942799.9843858165</v>
      </c>
      <c r="AV144" s="95">
        <f t="shared" ref="AV144:AV160" si="112">IF(AU144&lt;$AI144,$AI144,0)</f>
        <v>0</v>
      </c>
      <c r="AW144" s="95">
        <f>'[1]Populations-merged FY21'!K137</f>
        <v>912</v>
      </c>
      <c r="AX144" s="103">
        <f t="shared" ref="AX144:AX156" si="113">ROUND(AU144/AW144,0)</f>
        <v>1034</v>
      </c>
      <c r="AY144" s="104">
        <v>0</v>
      </c>
      <c r="AZ144" s="118">
        <f t="shared" ref="AZ144:AZ157" si="114">ROUND(AX144*AY144,0)</f>
        <v>0</v>
      </c>
      <c r="BA144" s="119">
        <f t="shared" ref="BA144:BA160" si="115">AU144-AZ144</f>
        <v>942799.9843858165</v>
      </c>
      <c r="BB144" s="128">
        <f t="shared" si="79"/>
        <v>942799.9843858165</v>
      </c>
      <c r="BC144" s="121">
        <f>'[1]Spec Schs Calculations-21'!C135</f>
        <v>0</v>
      </c>
      <c r="BD144" s="129">
        <f t="shared" si="80"/>
        <v>0</v>
      </c>
      <c r="BE144" s="123">
        <f>'[1]Spec Schs Calculations-21'!D135</f>
        <v>0</v>
      </c>
      <c r="BF144" s="130">
        <f t="shared" si="81"/>
        <v>0</v>
      </c>
      <c r="BG144" s="123">
        <f>'[1]Spec Schs Calculations-21'!E135</f>
        <v>0</v>
      </c>
      <c r="BH144" s="130">
        <f t="shared" si="82"/>
        <v>0</v>
      </c>
      <c r="BI144" s="131">
        <f>'[1]Spec Schs Calculations-21'!F135</f>
        <v>0</v>
      </c>
      <c r="BJ144" s="130">
        <f t="shared" si="83"/>
        <v>0</v>
      </c>
      <c r="BK144" s="127">
        <f t="shared" ref="BK144:BK156" si="116">SUM(BD144,BF144,BH144,BJ144)</f>
        <v>0</v>
      </c>
      <c r="BL144" s="11"/>
    </row>
    <row r="145" spans="1:64" ht="14.5" x14ac:dyDescent="0.35">
      <c r="A145" s="101">
        <v>4704200</v>
      </c>
      <c r="B145" s="95" t="s">
        <v>489</v>
      </c>
      <c r="C145" s="95">
        <f>'[1]2020-2021 Final-merged'!F138</f>
        <v>311427.02073507156</v>
      </c>
      <c r="D145" s="95">
        <f>'[1]2020-2021 Final-merged'!G138</f>
        <v>76229.342202198502</v>
      </c>
      <c r="E145" s="95">
        <f>'[1]2020-2021 Final-merged'!H138</f>
        <v>134217.71167110739</v>
      </c>
      <c r="F145" s="95">
        <f>'[1]2020-2021 Final-merged'!I138</f>
        <v>133816.20509458461</v>
      </c>
      <c r="G145" s="95">
        <f>'[1]2020-2021 Final-merged'!J138</f>
        <v>655690.27970296214</v>
      </c>
      <c r="H145" s="95">
        <f>'[1]2020-2021 Final-merged'!K138</f>
        <v>308259.96712870692</v>
      </c>
      <c r="I145" s="95">
        <f>'[1]2020-2021 Final-merged'!L138</f>
        <v>76201.003478240091</v>
      </c>
      <c r="J145" s="95">
        <f>'[1]2020-2021 Final-merged'!M138</f>
        <v>141418.80830663134</v>
      </c>
      <c r="K145" s="95">
        <f>'[1]2020-2021 Final-merged'!N138</f>
        <v>120434.58458512615</v>
      </c>
      <c r="L145" s="95">
        <f>'[1]2020-2021 Final-merged'!O138</f>
        <v>646314.36349870451</v>
      </c>
      <c r="M145" s="95">
        <f t="shared" si="84"/>
        <v>646314.36349870451</v>
      </c>
      <c r="N145" s="95">
        <f>'[1]Hold Harmless Base-21'!Y137</f>
        <v>617728.29969437746</v>
      </c>
      <c r="O145" s="110">
        <f t="shared" si="85"/>
        <v>28586.063804327045</v>
      </c>
      <c r="P145" s="111">
        <f t="shared" si="86"/>
        <v>28586.063804327045</v>
      </c>
      <c r="Q145" s="112">
        <f t="shared" si="87"/>
        <v>13552.674825827115</v>
      </c>
      <c r="R145" s="113">
        <f t="shared" si="88"/>
        <v>632761.68867287738</v>
      </c>
      <c r="S145" s="114">
        <f t="shared" si="89"/>
        <v>1.0243365715735182</v>
      </c>
      <c r="T145" s="115">
        <f t="shared" si="90"/>
        <v>0.97903083144793157</v>
      </c>
      <c r="U145" s="101" t="b">
        <f t="shared" si="91"/>
        <v>0</v>
      </c>
      <c r="V145" s="95">
        <f t="shared" si="92"/>
        <v>627183.52771945682</v>
      </c>
      <c r="W145" s="95">
        <f t="shared" si="93"/>
        <v>627183.52771945775</v>
      </c>
      <c r="X145" s="95">
        <f t="shared" si="94"/>
        <v>627183.52771945775</v>
      </c>
      <c r="Y145" s="95">
        <f>'[1]Hold Harmless Base-21'!L137</f>
        <v>293396.57754986285</v>
      </c>
      <c r="Z145" s="95">
        <f>'[1]Hold Harmless Base-21'!M137</f>
        <v>71815.952444372044</v>
      </c>
      <c r="AA145" s="95">
        <f>'[1]Hold Harmless Base-21'!N137</f>
        <v>126447.01528444637</v>
      </c>
      <c r="AB145" s="95">
        <f>'[1]Hold Harmless Base-21'!O137</f>
        <v>126068.75441569614</v>
      </c>
      <c r="AC145" s="95">
        <f t="shared" si="95"/>
        <v>617728.29969437746</v>
      </c>
      <c r="AD145" s="116">
        <f>'[1]Populations-merged FY21'!M138</f>
        <v>0.21784149741138989</v>
      </c>
      <c r="AE145" s="117">
        <f t="shared" si="96"/>
        <v>0</v>
      </c>
      <c r="AF145" s="117">
        <f t="shared" si="97"/>
        <v>0.9</v>
      </c>
      <c r="AG145" s="117">
        <f t="shared" si="98"/>
        <v>0</v>
      </c>
      <c r="AH145" s="117">
        <f t="shared" si="99"/>
        <v>0.9</v>
      </c>
      <c r="AI145" s="95">
        <f t="shared" si="100"/>
        <v>555955.46972493979</v>
      </c>
      <c r="AJ145" s="95">
        <f t="shared" si="101"/>
        <v>0</v>
      </c>
      <c r="AK145" s="95">
        <f t="shared" si="102"/>
        <v>627183.52771945775</v>
      </c>
      <c r="AL145" s="95">
        <f t="shared" si="103"/>
        <v>625000.41939566482</v>
      </c>
      <c r="AM145" s="95">
        <f t="shared" si="104"/>
        <v>625000.41939566482</v>
      </c>
      <c r="AN145" s="95">
        <f t="shared" si="105"/>
        <v>0</v>
      </c>
      <c r="AO145" s="95">
        <f t="shared" si="106"/>
        <v>625000.41939566482</v>
      </c>
      <c r="AP145" s="95">
        <f t="shared" si="107"/>
        <v>624979.32366207405</v>
      </c>
      <c r="AQ145" s="95">
        <f t="shared" si="108"/>
        <v>624979.32366207405</v>
      </c>
      <c r="AR145" s="95">
        <f t="shared" si="109"/>
        <v>0</v>
      </c>
      <c r="AS145" s="95">
        <f t="shared" si="110"/>
        <v>624979.32366207405</v>
      </c>
      <c r="AT145" s="95">
        <f t="shared" si="111"/>
        <v>624979.32366207393</v>
      </c>
      <c r="AU145" s="95">
        <v>624979.32366207405</v>
      </c>
      <c r="AV145" s="95">
        <f t="shared" si="112"/>
        <v>0</v>
      </c>
      <c r="AW145" s="95">
        <f>'[1]Populations-merged FY21'!K138</f>
        <v>547</v>
      </c>
      <c r="AX145" s="103">
        <f t="shared" si="113"/>
        <v>1143</v>
      </c>
      <c r="AY145" s="104">
        <v>0</v>
      </c>
      <c r="AZ145" s="118">
        <f t="shared" si="114"/>
        <v>0</v>
      </c>
      <c r="BA145" s="119">
        <f t="shared" si="115"/>
        <v>624979.32366207405</v>
      </c>
      <c r="BB145" s="128">
        <f t="shared" si="79"/>
        <v>624979.32366207405</v>
      </c>
      <c r="BC145" s="121">
        <f>'[1]Spec Schs Calculations-21'!C136</f>
        <v>0</v>
      </c>
      <c r="BD145" s="129">
        <f t="shared" si="80"/>
        <v>0</v>
      </c>
      <c r="BE145" s="123">
        <f>'[1]Spec Schs Calculations-21'!D136</f>
        <v>0</v>
      </c>
      <c r="BF145" s="130">
        <f t="shared" si="81"/>
        <v>0</v>
      </c>
      <c r="BG145" s="123">
        <f>'[1]Spec Schs Calculations-21'!E136</f>
        <v>0</v>
      </c>
      <c r="BH145" s="130">
        <f t="shared" si="82"/>
        <v>0</v>
      </c>
      <c r="BI145" s="131">
        <f>'[1]Spec Schs Calculations-21'!F136</f>
        <v>0</v>
      </c>
      <c r="BJ145" s="130">
        <f t="shared" si="83"/>
        <v>0</v>
      </c>
      <c r="BK145" s="127">
        <f t="shared" si="116"/>
        <v>0</v>
      </c>
      <c r="BL145" s="11"/>
    </row>
    <row r="146" spans="1:64" ht="14.5" x14ac:dyDescent="0.35">
      <c r="A146" s="101">
        <v>4704230</v>
      </c>
      <c r="B146" s="95" t="s">
        <v>490</v>
      </c>
      <c r="C146" s="95">
        <f>'[1]2020-2021 Final-merged'!F139</f>
        <v>303144.38720488339</v>
      </c>
      <c r="D146" s="95">
        <f>'[1]2020-2021 Final-merged'!G139</f>
        <v>74201.966079799604</v>
      </c>
      <c r="E146" s="95">
        <f>'[1]2020-2021 Final-merged'!H139</f>
        <v>184789.20432198406</v>
      </c>
      <c r="F146" s="95">
        <f>'[1]2020-2021 Final-merged'!I139</f>
        <v>194474.28876242417</v>
      </c>
      <c r="G146" s="95">
        <f>'[1]2020-2021 Final-merged'!J139</f>
        <v>756609.84636909119</v>
      </c>
      <c r="H146" s="95">
        <f>'[1]2020-2021 Final-merged'!K139</f>
        <v>273320.08054373483</v>
      </c>
      <c r="I146" s="95">
        <f>'[1]2020-2021 Final-merged'!L139</f>
        <v>67563.961036465145</v>
      </c>
      <c r="J146" s="95">
        <f>'[1]2020-2021 Final-merged'!M139</f>
        <v>166310.28388978564</v>
      </c>
      <c r="K146" s="95">
        <f>'[1]2020-2021 Final-merged'!N139</f>
        <v>175026.85988618174</v>
      </c>
      <c r="L146" s="95">
        <f>'[1]2020-2021 Final-merged'!O139</f>
        <v>682221.18535616738</v>
      </c>
      <c r="M146" s="95">
        <f t="shared" si="84"/>
        <v>682221.18535616738</v>
      </c>
      <c r="N146" s="95">
        <f>'[1]Hold Harmless Base-21'!Y138</f>
        <v>736698.94126297464</v>
      </c>
      <c r="O146" s="110">
        <f t="shared" si="85"/>
        <v>-54477.755906807259</v>
      </c>
      <c r="P146" s="111" t="str">
        <f t="shared" si="86"/>
        <v>0</v>
      </c>
      <c r="Q146" s="112">
        <f t="shared" si="87"/>
        <v>0</v>
      </c>
      <c r="R146" s="113">
        <f t="shared" si="88"/>
        <v>682221.18535616738</v>
      </c>
      <c r="S146" s="114">
        <f t="shared" si="89"/>
        <v>0.92605153495481851</v>
      </c>
      <c r="T146" s="115">
        <f t="shared" si="90"/>
        <v>1</v>
      </c>
      <c r="U146" s="101" t="b">
        <f t="shared" si="91"/>
        <v>0</v>
      </c>
      <c r="V146" s="95">
        <f t="shared" si="92"/>
        <v>676207.01027908339</v>
      </c>
      <c r="W146" s="95">
        <f t="shared" si="93"/>
        <v>676207.01027908421</v>
      </c>
      <c r="X146" s="95">
        <f t="shared" si="94"/>
        <v>676207.01027908421</v>
      </c>
      <c r="Y146" s="95">
        <f>'[1]Hold Harmless Base-21'!L138</f>
        <v>295166.85538177274</v>
      </c>
      <c r="Z146" s="95">
        <f>'[1]Hold Harmless Base-21'!M138</f>
        <v>72249.271025152586</v>
      </c>
      <c r="AA146" s="95">
        <f>'[1]Hold Harmless Base-21'!N138</f>
        <v>179926.30129534943</v>
      </c>
      <c r="AB146" s="95">
        <f>'[1]Hold Harmless Base-21'!O138</f>
        <v>189356.51356069991</v>
      </c>
      <c r="AC146" s="95">
        <f t="shared" si="95"/>
        <v>736698.94126297464</v>
      </c>
      <c r="AD146" s="116">
        <f>'[1]Populations-merged FY21'!M139</f>
        <v>0.29975278121137205</v>
      </c>
      <c r="AE146" s="117">
        <f t="shared" si="96"/>
        <v>0</v>
      </c>
      <c r="AF146" s="117">
        <f t="shared" si="97"/>
        <v>0.9</v>
      </c>
      <c r="AG146" s="117">
        <f t="shared" si="98"/>
        <v>0</v>
      </c>
      <c r="AH146" s="117">
        <f t="shared" si="99"/>
        <v>0.9</v>
      </c>
      <c r="AI146" s="95">
        <f t="shared" si="100"/>
        <v>663029.0471366772</v>
      </c>
      <c r="AJ146" s="95">
        <f t="shared" si="101"/>
        <v>0</v>
      </c>
      <c r="AK146" s="95">
        <f t="shared" si="102"/>
        <v>676207.01027908421</v>
      </c>
      <c r="AL146" s="95">
        <f t="shared" si="103"/>
        <v>673853.2603996587</v>
      </c>
      <c r="AM146" s="95">
        <f t="shared" si="104"/>
        <v>673853.2603996587</v>
      </c>
      <c r="AN146" s="95">
        <f t="shared" si="105"/>
        <v>0</v>
      </c>
      <c r="AO146" s="95">
        <f t="shared" si="106"/>
        <v>673853.2603996587</v>
      </c>
      <c r="AP146" s="95">
        <f t="shared" si="107"/>
        <v>673830.5157287441</v>
      </c>
      <c r="AQ146" s="95">
        <f t="shared" si="108"/>
        <v>673830.5157287441</v>
      </c>
      <c r="AR146" s="95">
        <f t="shared" si="109"/>
        <v>0</v>
      </c>
      <c r="AS146" s="95">
        <f t="shared" si="110"/>
        <v>673830.5157287441</v>
      </c>
      <c r="AT146" s="95">
        <f t="shared" si="111"/>
        <v>673830.51572874386</v>
      </c>
      <c r="AU146" s="95">
        <v>673830.51572874421</v>
      </c>
      <c r="AV146" s="95">
        <f t="shared" si="112"/>
        <v>0</v>
      </c>
      <c r="AW146" s="95">
        <f>'[1]Populations-merged FY21'!K139</f>
        <v>485</v>
      </c>
      <c r="AX146" s="103">
        <f t="shared" si="113"/>
        <v>1389</v>
      </c>
      <c r="AY146" s="104">
        <v>0</v>
      </c>
      <c r="AZ146" s="118">
        <f t="shared" si="114"/>
        <v>0</v>
      </c>
      <c r="BA146" s="119">
        <f t="shared" si="115"/>
        <v>673830.51572874421</v>
      </c>
      <c r="BB146" s="128">
        <f t="shared" si="79"/>
        <v>672441.51572874421</v>
      </c>
      <c r="BC146" s="121">
        <f>'[1]Spec Schs Calculations-21'!C137</f>
        <v>0</v>
      </c>
      <c r="BD146" s="129">
        <f t="shared" si="80"/>
        <v>0</v>
      </c>
      <c r="BE146" s="123">
        <f>'[1]Spec Schs Calculations-21'!D137</f>
        <v>1</v>
      </c>
      <c r="BF146" s="130">
        <f t="shared" si="81"/>
        <v>1389</v>
      </c>
      <c r="BG146" s="123">
        <f>'[1]Spec Schs Calculations-21'!E137</f>
        <v>0</v>
      </c>
      <c r="BH146" s="130">
        <f t="shared" si="82"/>
        <v>0</v>
      </c>
      <c r="BI146" s="131">
        <f>'[1]Spec Schs Calculations-21'!F137</f>
        <v>0</v>
      </c>
      <c r="BJ146" s="130">
        <f t="shared" si="83"/>
        <v>0</v>
      </c>
      <c r="BK146" s="127">
        <f t="shared" si="116"/>
        <v>1389</v>
      </c>
      <c r="BL146" s="11"/>
    </row>
    <row r="147" spans="1:64" ht="14.5" x14ac:dyDescent="0.35">
      <c r="A147" s="101">
        <v>4704260</v>
      </c>
      <c r="B147" s="95" t="s">
        <v>491</v>
      </c>
      <c r="C147" s="95">
        <f>'[1]2020-2021 Final-merged'!F140</f>
        <v>487571.02714373788</v>
      </c>
      <c r="D147" s="95">
        <f>'[1]2020-2021 Final-merged'!G140</f>
        <v>119344.87440521503</v>
      </c>
      <c r="E147" s="95">
        <f>'[1]2020-2021 Final-merged'!H140</f>
        <v>254151.25982514731</v>
      </c>
      <c r="F147" s="95">
        <f>'[1]2020-2021 Final-merged'!I140</f>
        <v>248681.87776556559</v>
      </c>
      <c r="G147" s="95">
        <f>'[1]2020-2021 Final-merged'!J140</f>
        <v>1109749.0391396659</v>
      </c>
      <c r="H147" s="95">
        <f>'[1]2020-2021 Final-merged'!K140</f>
        <v>476760.38791752525</v>
      </c>
      <c r="I147" s="95">
        <f>'[1]2020-2021 Final-merged'!L140</f>
        <v>117853.83718938043</v>
      </c>
      <c r="J147" s="95">
        <f>'[1]2020-2021 Final-merged'!M140</f>
        <v>256597.35077933234</v>
      </c>
      <c r="K147" s="95">
        <f>'[1]2020-2021 Final-merged'!N140</f>
        <v>223813.68998900903</v>
      </c>
      <c r="L147" s="95">
        <f>'[1]2020-2021 Final-merged'!O140</f>
        <v>1075025.2658752471</v>
      </c>
      <c r="M147" s="95">
        <f t="shared" si="84"/>
        <v>1075025.2658752471</v>
      </c>
      <c r="N147" s="95">
        <f>'[1]Hold Harmless Base-21'!Y139</f>
        <v>1098586.5731310914</v>
      </c>
      <c r="O147" s="110">
        <f t="shared" si="85"/>
        <v>-23561.307255844353</v>
      </c>
      <c r="P147" s="111" t="str">
        <f t="shared" si="86"/>
        <v>0</v>
      </c>
      <c r="Q147" s="112">
        <f t="shared" si="87"/>
        <v>0</v>
      </c>
      <c r="R147" s="113">
        <f t="shared" si="88"/>
        <v>1075025.2658752471</v>
      </c>
      <c r="S147" s="114">
        <f t="shared" si="89"/>
        <v>0.97855307189064578</v>
      </c>
      <c r="T147" s="115">
        <f t="shared" si="90"/>
        <v>1</v>
      </c>
      <c r="U147" s="101" t="b">
        <f t="shared" si="91"/>
        <v>0</v>
      </c>
      <c r="V147" s="95">
        <f t="shared" si="92"/>
        <v>1065548.2952093666</v>
      </c>
      <c r="W147" s="95">
        <f t="shared" si="93"/>
        <v>1065548.295209368</v>
      </c>
      <c r="X147" s="95">
        <f t="shared" si="94"/>
        <v>1065548.295209368</v>
      </c>
      <c r="Y147" s="95">
        <f>'[1]Hold Harmless Base-21'!L139</f>
        <v>482666.76967172697</v>
      </c>
      <c r="Z147" s="95">
        <f>'[1]Hold Harmless Base-21'!M139</f>
        <v>118144.43803909882</v>
      </c>
      <c r="AA147" s="95">
        <f>'[1]Hold Harmless Base-21'!N139</f>
        <v>251594.86671393193</v>
      </c>
      <c r="AB147" s="95">
        <f>'[1]Hold Harmless Base-21'!O139</f>
        <v>246180.4987063338</v>
      </c>
      <c r="AC147" s="95">
        <f t="shared" si="95"/>
        <v>1098586.5731310914</v>
      </c>
      <c r="AD147" s="116">
        <f>'[1]Populations-merged FY21'!M140</f>
        <v>0.26265135051226329</v>
      </c>
      <c r="AE147" s="117">
        <f t="shared" si="96"/>
        <v>0</v>
      </c>
      <c r="AF147" s="117">
        <f t="shared" si="97"/>
        <v>0.9</v>
      </c>
      <c r="AG147" s="117">
        <f t="shared" si="98"/>
        <v>0</v>
      </c>
      <c r="AH147" s="117">
        <f t="shared" si="99"/>
        <v>0.9</v>
      </c>
      <c r="AI147" s="95">
        <f t="shared" si="100"/>
        <v>988727.91581798228</v>
      </c>
      <c r="AJ147" s="95">
        <f t="shared" si="101"/>
        <v>0</v>
      </c>
      <c r="AK147" s="95">
        <f t="shared" si="102"/>
        <v>1065548.295209368</v>
      </c>
      <c r="AL147" s="95">
        <f t="shared" si="103"/>
        <v>1061839.321280902</v>
      </c>
      <c r="AM147" s="95">
        <f t="shared" si="104"/>
        <v>1061839.321280902</v>
      </c>
      <c r="AN147" s="95">
        <f t="shared" si="105"/>
        <v>0</v>
      </c>
      <c r="AO147" s="95">
        <f t="shared" si="106"/>
        <v>1061839.321280902</v>
      </c>
      <c r="AP147" s="95">
        <f t="shared" si="107"/>
        <v>1061803.4808578514</v>
      </c>
      <c r="AQ147" s="95">
        <f t="shared" si="108"/>
        <v>1061803.4808578514</v>
      </c>
      <c r="AR147" s="95">
        <f t="shared" si="109"/>
        <v>0</v>
      </c>
      <c r="AS147" s="95">
        <f t="shared" si="110"/>
        <v>1061803.4808578514</v>
      </c>
      <c r="AT147" s="95">
        <f t="shared" si="111"/>
        <v>1061803.4808578512</v>
      </c>
      <c r="AU147" s="95">
        <v>1061803.4808578514</v>
      </c>
      <c r="AV147" s="95">
        <f t="shared" si="112"/>
        <v>0</v>
      </c>
      <c r="AW147" s="95">
        <f>'[1]Populations-merged FY21'!K140</f>
        <v>846</v>
      </c>
      <c r="AX147" s="103">
        <f t="shared" si="113"/>
        <v>1255</v>
      </c>
      <c r="AY147" s="104">
        <v>0</v>
      </c>
      <c r="AZ147" s="118">
        <f t="shared" si="114"/>
        <v>0</v>
      </c>
      <c r="BA147" s="119">
        <f t="shared" si="115"/>
        <v>1061803.4808578514</v>
      </c>
      <c r="BB147" s="128">
        <f t="shared" si="79"/>
        <v>1055528.4808578514</v>
      </c>
      <c r="BC147" s="121">
        <f>'[1]Spec Schs Calculations-21'!C138</f>
        <v>5</v>
      </c>
      <c r="BD147" s="129">
        <f t="shared" si="80"/>
        <v>6275</v>
      </c>
      <c r="BE147" s="123">
        <f>'[1]Spec Schs Calculations-21'!D138</f>
        <v>0</v>
      </c>
      <c r="BF147" s="130">
        <f t="shared" si="81"/>
        <v>0</v>
      </c>
      <c r="BG147" s="123">
        <f>'[1]Spec Schs Calculations-21'!E138</f>
        <v>0</v>
      </c>
      <c r="BH147" s="130">
        <f t="shared" si="82"/>
        <v>0</v>
      </c>
      <c r="BI147" s="131">
        <f>'[1]Spec Schs Calculations-21'!F138</f>
        <v>0</v>
      </c>
      <c r="BJ147" s="130">
        <f t="shared" si="83"/>
        <v>0</v>
      </c>
      <c r="BK147" s="127">
        <f t="shared" si="116"/>
        <v>6275</v>
      </c>
      <c r="BL147" s="11"/>
    </row>
    <row r="148" spans="1:64" ht="14.5" x14ac:dyDescent="0.35">
      <c r="A148" s="101">
        <v>4704290</v>
      </c>
      <c r="B148" s="95" t="s">
        <v>492</v>
      </c>
      <c r="C148" s="95">
        <f>'[1]2020-2021 Final-merged'!F141</f>
        <v>122582.97624678345</v>
      </c>
      <c r="D148" s="95">
        <f>'[1]2020-2021 Final-merged'!G141</f>
        <v>30005.166611503671</v>
      </c>
      <c r="E148" s="95">
        <f>'[1]2020-2021 Final-merged'!H141</f>
        <v>64312.12060479715</v>
      </c>
      <c r="F148" s="95">
        <f>'[1]2020-2021 Final-merged'!I141</f>
        <v>64796.034919238075</v>
      </c>
      <c r="G148" s="95">
        <f>'[1]2020-2021 Final-merged'!J141</f>
        <v>281696.29838232236</v>
      </c>
      <c r="H148" s="95">
        <f>'[1]2020-2021 Final-merged'!K141</f>
        <v>129052.16174126866</v>
      </c>
      <c r="I148" s="95">
        <f>'[1]2020-2021 Final-merged'!L141</f>
        <v>31901.334180104172</v>
      </c>
      <c r="J148" s="95">
        <f>'[1]2020-2021 Final-merged'!M141</f>
        <v>74688.897943435557</v>
      </c>
      <c r="K148" s="95">
        <f>'[1]2020-2021 Final-merged'!N141</f>
        <v>66502.558210961754</v>
      </c>
      <c r="L148" s="95">
        <f>'[1]2020-2021 Final-merged'!O141</f>
        <v>302144.95207577012</v>
      </c>
      <c r="M148" s="95">
        <f t="shared" si="84"/>
        <v>302144.95207577012</v>
      </c>
      <c r="N148" s="95">
        <f>'[1]Hold Harmless Base-21'!Y140</f>
        <v>253298.1072151433</v>
      </c>
      <c r="O148" s="110">
        <f t="shared" si="85"/>
        <v>48846.844860626821</v>
      </c>
      <c r="P148" s="111">
        <f t="shared" si="86"/>
        <v>48846.844860626821</v>
      </c>
      <c r="Q148" s="112">
        <f t="shared" si="87"/>
        <v>23158.326700561429</v>
      </c>
      <c r="R148" s="113">
        <f t="shared" si="88"/>
        <v>278986.62537520868</v>
      </c>
      <c r="S148" s="114">
        <f t="shared" si="89"/>
        <v>1.1014161473312802</v>
      </c>
      <c r="T148" s="115">
        <f t="shared" si="90"/>
        <v>0.92335358727173455</v>
      </c>
      <c r="U148" s="101" t="b">
        <f t="shared" si="91"/>
        <v>0</v>
      </c>
      <c r="V148" s="95">
        <f t="shared" si="92"/>
        <v>276527.19660754967</v>
      </c>
      <c r="W148" s="95">
        <f t="shared" si="93"/>
        <v>276527.19660755008</v>
      </c>
      <c r="X148" s="95">
        <f t="shared" si="94"/>
        <v>276527.19660755008</v>
      </c>
      <c r="Y148" s="95">
        <f>'[1]Hold Harmless Base-21'!L140</f>
        <v>110225.21786199532</v>
      </c>
      <c r="Z148" s="95">
        <f>'[1]Hold Harmless Base-21'!M140</f>
        <v>26980.30450884279</v>
      </c>
      <c r="AA148" s="95">
        <f>'[1]Hold Harmless Base-21'!N140</f>
        <v>57828.727298638201</v>
      </c>
      <c r="AB148" s="95">
        <f>'[1]Hold Harmless Base-21'!O140</f>
        <v>58263.857545667008</v>
      </c>
      <c r="AC148" s="95">
        <f t="shared" si="95"/>
        <v>253298.1072151433</v>
      </c>
      <c r="AD148" s="116">
        <f>'[1]Populations-merged FY21'!M141</f>
        <v>0.29171974522292993</v>
      </c>
      <c r="AE148" s="117">
        <f t="shared" si="96"/>
        <v>0</v>
      </c>
      <c r="AF148" s="117">
        <f t="shared" si="97"/>
        <v>0.9</v>
      </c>
      <c r="AG148" s="117">
        <f t="shared" si="98"/>
        <v>0</v>
      </c>
      <c r="AH148" s="117">
        <f t="shared" si="99"/>
        <v>0.9</v>
      </c>
      <c r="AI148" s="95">
        <f t="shared" si="100"/>
        <v>227968.29649362896</v>
      </c>
      <c r="AJ148" s="95">
        <f t="shared" si="101"/>
        <v>0</v>
      </c>
      <c r="AK148" s="95">
        <f t="shared" si="102"/>
        <v>276527.19660755008</v>
      </c>
      <c r="AL148" s="95">
        <f t="shared" si="103"/>
        <v>275564.6572582401</v>
      </c>
      <c r="AM148" s="95">
        <f t="shared" si="104"/>
        <v>275564.6572582401</v>
      </c>
      <c r="AN148" s="95">
        <f t="shared" si="105"/>
        <v>0</v>
      </c>
      <c r="AO148" s="95">
        <f t="shared" si="106"/>
        <v>275564.6572582401</v>
      </c>
      <c r="AP148" s="95">
        <f t="shared" si="107"/>
        <v>275555.35608272703</v>
      </c>
      <c r="AQ148" s="95">
        <f t="shared" si="108"/>
        <v>275555.35608272703</v>
      </c>
      <c r="AR148" s="95">
        <f t="shared" si="109"/>
        <v>0</v>
      </c>
      <c r="AS148" s="95">
        <f t="shared" si="110"/>
        <v>275555.35608272703</v>
      </c>
      <c r="AT148" s="95">
        <f t="shared" si="111"/>
        <v>275555.35608272697</v>
      </c>
      <c r="AU148" s="95">
        <v>275555.35608272703</v>
      </c>
      <c r="AV148" s="95">
        <f t="shared" si="112"/>
        <v>0</v>
      </c>
      <c r="AW148" s="95">
        <f>'[1]Populations-merged FY21'!K141</f>
        <v>229</v>
      </c>
      <c r="AX148" s="103">
        <f t="shared" si="113"/>
        <v>1203</v>
      </c>
      <c r="AY148" s="104">
        <v>0</v>
      </c>
      <c r="AZ148" s="118">
        <f t="shared" si="114"/>
        <v>0</v>
      </c>
      <c r="BA148" s="119">
        <f t="shared" si="115"/>
        <v>275555.35608272703</v>
      </c>
      <c r="BB148" s="128">
        <f t="shared" si="79"/>
        <v>274352.35608272703</v>
      </c>
      <c r="BC148" s="121">
        <f>'[1]Spec Schs Calculations-21'!C139</f>
        <v>1</v>
      </c>
      <c r="BD148" s="129">
        <f t="shared" si="80"/>
        <v>1203</v>
      </c>
      <c r="BE148" s="123">
        <f>'[1]Spec Schs Calculations-21'!D139</f>
        <v>0</v>
      </c>
      <c r="BF148" s="130">
        <f t="shared" si="81"/>
        <v>0</v>
      </c>
      <c r="BG148" s="123">
        <f>'[1]Spec Schs Calculations-21'!E139</f>
        <v>0</v>
      </c>
      <c r="BH148" s="130">
        <f t="shared" si="82"/>
        <v>0</v>
      </c>
      <c r="BI148" s="131">
        <f>'[1]Spec Schs Calculations-21'!F139</f>
        <v>0</v>
      </c>
      <c r="BJ148" s="130">
        <f t="shared" si="83"/>
        <v>0</v>
      </c>
      <c r="BK148" s="127">
        <f t="shared" si="116"/>
        <v>1203</v>
      </c>
      <c r="BL148" s="11"/>
    </row>
    <row r="149" spans="1:64" ht="14.5" x14ac:dyDescent="0.35">
      <c r="A149" s="101">
        <v>4704320</v>
      </c>
      <c r="B149" s="95" t="s">
        <v>493</v>
      </c>
      <c r="C149" s="95">
        <f>'[1]2020-2021 Final-merged'!F142</f>
        <v>1033120.488998792</v>
      </c>
      <c r="D149" s="95">
        <f>'[1]2020-2021 Final-merged'!G142</f>
        <v>252881.38166722239</v>
      </c>
      <c r="E149" s="95">
        <f>'[1]2020-2021 Final-merged'!H142</f>
        <v>516655.83253185626</v>
      </c>
      <c r="F149" s="95">
        <f>'[1]2020-2021 Final-merged'!I142</f>
        <v>441441.89954746439</v>
      </c>
      <c r="G149" s="95">
        <f>'[1]2020-2021 Final-merged'!J142</f>
        <v>2244099.6027453351</v>
      </c>
      <c r="H149" s="95">
        <f>'[1]2020-2021 Final-merged'!K142</f>
        <v>1256145.2773855356</v>
      </c>
      <c r="I149" s="95">
        <f>'[1]2020-2021 Final-merged'!L142</f>
        <v>310515.60649542458</v>
      </c>
      <c r="J149" s="95">
        <f>'[1]2020-2021 Final-merged'!M142</f>
        <v>769340.40408907004</v>
      </c>
      <c r="K149" s="95">
        <f>'[1]2020-2021 Final-merged'!N142</f>
        <v>705419.1952015229</v>
      </c>
      <c r="L149" s="95">
        <f>'[1]2020-2021 Final-merged'!O142</f>
        <v>3041420.4831715534</v>
      </c>
      <c r="M149" s="95">
        <f t="shared" si="84"/>
        <v>3041420.4831715534</v>
      </c>
      <c r="N149" s="95">
        <f>'[1]Hold Harmless Base-21'!Y141</f>
        <v>1953451.7757782077</v>
      </c>
      <c r="O149" s="110">
        <f t="shared" si="85"/>
        <v>1087968.7073933457</v>
      </c>
      <c r="P149" s="111">
        <f t="shared" si="86"/>
        <v>1087968.7073933457</v>
      </c>
      <c r="Q149" s="112">
        <f t="shared" si="87"/>
        <v>515806.80057621439</v>
      </c>
      <c r="R149" s="113">
        <f t="shared" si="88"/>
        <v>2525613.6825953391</v>
      </c>
      <c r="S149" s="114">
        <f t="shared" si="89"/>
        <v>1.2928978917788723</v>
      </c>
      <c r="T149" s="115">
        <f t="shared" si="90"/>
        <v>0.83040595556246877</v>
      </c>
      <c r="U149" s="101" t="b">
        <f t="shared" si="91"/>
        <v>0</v>
      </c>
      <c r="V149" s="95">
        <f t="shared" si="92"/>
        <v>2503348.9344604984</v>
      </c>
      <c r="W149" s="95">
        <f t="shared" si="93"/>
        <v>2503348.9344605017</v>
      </c>
      <c r="X149" s="95">
        <f t="shared" si="94"/>
        <v>2503348.9344605017</v>
      </c>
      <c r="Y149" s="95">
        <f>'[1]Hold Harmless Base-21'!L141</f>
        <v>899314.38486893428</v>
      </c>
      <c r="Z149" s="95">
        <f>'[1]Hold Harmless Base-21'!M141</f>
        <v>220129.08138068125</v>
      </c>
      <c r="AA149" s="95">
        <f>'[1]Hold Harmless Base-21'!N141</f>
        <v>449740.40024374804</v>
      </c>
      <c r="AB149" s="95">
        <f>'[1]Hold Harmless Base-21'!O141</f>
        <v>384267.9092848443</v>
      </c>
      <c r="AC149" s="95">
        <f t="shared" si="95"/>
        <v>1953451.7757782077</v>
      </c>
      <c r="AD149" s="116">
        <f>'[1]Populations-merged FY21'!M142</f>
        <v>0.31222860344586079</v>
      </c>
      <c r="AE149" s="117">
        <f t="shared" si="96"/>
        <v>0</v>
      </c>
      <c r="AF149" s="117">
        <f t="shared" si="97"/>
        <v>0</v>
      </c>
      <c r="AG149" s="117">
        <f t="shared" si="98"/>
        <v>0.95</v>
      </c>
      <c r="AH149" s="117">
        <f t="shared" si="99"/>
        <v>0.95</v>
      </c>
      <c r="AI149" s="95">
        <f t="shared" si="100"/>
        <v>1855779.1869892972</v>
      </c>
      <c r="AJ149" s="95">
        <f t="shared" si="101"/>
        <v>0</v>
      </c>
      <c r="AK149" s="95">
        <f t="shared" si="102"/>
        <v>2503348.9344605017</v>
      </c>
      <c r="AL149" s="95">
        <f t="shared" si="103"/>
        <v>2494635.24595524</v>
      </c>
      <c r="AM149" s="95">
        <f t="shared" si="104"/>
        <v>2494635.24595524</v>
      </c>
      <c r="AN149" s="95">
        <f t="shared" si="105"/>
        <v>0</v>
      </c>
      <c r="AO149" s="95">
        <f t="shared" si="106"/>
        <v>2494635.24595524</v>
      </c>
      <c r="AP149" s="95">
        <f t="shared" si="107"/>
        <v>2494551.0441548545</v>
      </c>
      <c r="AQ149" s="95">
        <f t="shared" si="108"/>
        <v>2494551.0441548545</v>
      </c>
      <c r="AR149" s="95">
        <f t="shared" si="109"/>
        <v>0</v>
      </c>
      <c r="AS149" s="95">
        <f t="shared" si="110"/>
        <v>2494551.0441548545</v>
      </c>
      <c r="AT149" s="95">
        <f t="shared" si="111"/>
        <v>2494551.044154854</v>
      </c>
      <c r="AU149" s="95">
        <v>2494551.0441548545</v>
      </c>
      <c r="AV149" s="95">
        <f t="shared" si="112"/>
        <v>0</v>
      </c>
      <c r="AW149" s="95">
        <f>'[1]Populations-merged FY21'!K142</f>
        <v>2229</v>
      </c>
      <c r="AX149" s="103">
        <f t="shared" si="113"/>
        <v>1119</v>
      </c>
      <c r="AY149" s="104">
        <v>0</v>
      </c>
      <c r="AZ149" s="118">
        <f t="shared" si="114"/>
        <v>0</v>
      </c>
      <c r="BA149" s="119">
        <f t="shared" si="115"/>
        <v>2494551.0441548545</v>
      </c>
      <c r="BB149" s="128">
        <f t="shared" si="79"/>
        <v>2494551.0441548545</v>
      </c>
      <c r="BC149" s="121">
        <f>'[1]Spec Schs Calculations-21'!C140</f>
        <v>0</v>
      </c>
      <c r="BD149" s="129">
        <f t="shared" si="80"/>
        <v>0</v>
      </c>
      <c r="BE149" s="123">
        <f>'[1]Spec Schs Calculations-21'!D140</f>
        <v>0</v>
      </c>
      <c r="BF149" s="130">
        <f t="shared" si="81"/>
        <v>0</v>
      </c>
      <c r="BG149" s="123">
        <f>'[1]Spec Schs Calculations-21'!E140</f>
        <v>0</v>
      </c>
      <c r="BH149" s="130">
        <f t="shared" si="82"/>
        <v>0</v>
      </c>
      <c r="BI149" s="131">
        <f>'[1]Spec Schs Calculations-21'!F140</f>
        <v>0</v>
      </c>
      <c r="BJ149" s="130">
        <f t="shared" si="83"/>
        <v>0</v>
      </c>
      <c r="BK149" s="127">
        <f t="shared" si="116"/>
        <v>0</v>
      </c>
      <c r="BL149" s="11"/>
    </row>
    <row r="150" spans="1:64" ht="14.5" x14ac:dyDescent="0.35">
      <c r="A150" s="101">
        <v>4704350</v>
      </c>
      <c r="B150" s="95" t="s">
        <v>494</v>
      </c>
      <c r="C150" s="95">
        <f>'[1]2020-2021 Final-merged'!F143</f>
        <v>781710.43909322412</v>
      </c>
      <c r="D150" s="95">
        <f>'[1]2020-2021 Final-merged'!G143</f>
        <v>172584.33144394011</v>
      </c>
      <c r="E150" s="95">
        <f>'[1]2020-2021 Final-merged'!H143</f>
        <v>346540.21142160107</v>
      </c>
      <c r="F150" s="95">
        <f>'[1]2020-2021 Final-merged'!I143</f>
        <v>321085.33393441775</v>
      </c>
      <c r="G150" s="95">
        <f>'[1]2020-2021 Final-merged'!J143</f>
        <v>1621920.315893183</v>
      </c>
      <c r="H150" s="95">
        <f>'[1]2020-2021 Final-merged'!K143</f>
        <v>801926.75178089633</v>
      </c>
      <c r="I150" s="95">
        <f>'[1]2020-2021 Final-merged'!L143</f>
        <v>146696.68172734909</v>
      </c>
      <c r="J150" s="95">
        <f>'[1]2020-2021 Final-merged'!M143</f>
        <v>381113.49338739162</v>
      </c>
      <c r="K150" s="95">
        <f>'[1]2020-2021 Final-merged'!N143</f>
        <v>325504.8392576825</v>
      </c>
      <c r="L150" s="95">
        <f>'[1]2020-2021 Final-merged'!O143</f>
        <v>1655241.7661533195</v>
      </c>
      <c r="M150" s="95">
        <f t="shared" si="84"/>
        <v>1655241.7661533195</v>
      </c>
      <c r="N150" s="95">
        <f>'[1]Hold Harmless Base-21'!Y142</f>
        <v>1574386.5318044361</v>
      </c>
      <c r="O150" s="110">
        <f t="shared" si="85"/>
        <v>80855.234348883387</v>
      </c>
      <c r="P150" s="111">
        <f t="shared" si="86"/>
        <v>80855.234348883387</v>
      </c>
      <c r="Q150" s="112">
        <f t="shared" si="87"/>
        <v>38333.528764131312</v>
      </c>
      <c r="R150" s="113">
        <f t="shared" si="88"/>
        <v>1616908.2373891883</v>
      </c>
      <c r="S150" s="114">
        <f t="shared" si="89"/>
        <v>1.0270084281882272</v>
      </c>
      <c r="T150" s="115">
        <f t="shared" si="90"/>
        <v>0.97684113007055395</v>
      </c>
      <c r="U150" s="101" t="b">
        <f t="shared" si="91"/>
        <v>0</v>
      </c>
      <c r="V150" s="95">
        <f t="shared" si="92"/>
        <v>1602654.2543233279</v>
      </c>
      <c r="W150" s="95">
        <f t="shared" si="93"/>
        <v>1602654.25432333</v>
      </c>
      <c r="X150" s="95">
        <f t="shared" si="94"/>
        <v>1602654.25432333</v>
      </c>
      <c r="Y150" s="95">
        <f>'[1]Hold Harmless Base-21'!L142</f>
        <v>758800.77154194587</v>
      </c>
      <c r="Z150" s="95">
        <f>'[1]Hold Harmless Base-21'!M142</f>
        <v>167526.38484349981</v>
      </c>
      <c r="AA150" s="95">
        <f>'[1]Hold Harmless Base-21'!N142</f>
        <v>336384.12210798281</v>
      </c>
      <c r="AB150" s="95">
        <f>'[1]Hold Harmless Base-21'!O142</f>
        <v>311675.25331100752</v>
      </c>
      <c r="AC150" s="95">
        <f t="shared" si="95"/>
        <v>1574386.5318044361</v>
      </c>
      <c r="AD150" s="116">
        <f>'[1]Populations-merged FY21'!M143</f>
        <v>0.14343312166112288</v>
      </c>
      <c r="AE150" s="117">
        <f t="shared" si="96"/>
        <v>0.85</v>
      </c>
      <c r="AF150" s="117">
        <f t="shared" si="97"/>
        <v>0</v>
      </c>
      <c r="AG150" s="117">
        <f t="shared" si="98"/>
        <v>0</v>
      </c>
      <c r="AH150" s="117">
        <f t="shared" si="99"/>
        <v>0.85</v>
      </c>
      <c r="AI150" s="95">
        <f t="shared" si="100"/>
        <v>1338228.5520337706</v>
      </c>
      <c r="AJ150" s="95">
        <f t="shared" si="101"/>
        <v>0</v>
      </c>
      <c r="AK150" s="95">
        <f t="shared" si="102"/>
        <v>1602654.25432333</v>
      </c>
      <c r="AL150" s="95">
        <f t="shared" si="103"/>
        <v>1597075.7152065625</v>
      </c>
      <c r="AM150" s="95">
        <f t="shared" si="104"/>
        <v>1597075.7152065625</v>
      </c>
      <c r="AN150" s="95">
        <f t="shared" si="105"/>
        <v>0</v>
      </c>
      <c r="AO150" s="95">
        <f t="shared" si="106"/>
        <v>1597075.7152065625</v>
      </c>
      <c r="AP150" s="95">
        <f t="shared" si="107"/>
        <v>1597021.8088686359</v>
      </c>
      <c r="AQ150" s="95">
        <f t="shared" si="108"/>
        <v>1597021.8088686359</v>
      </c>
      <c r="AR150" s="95">
        <f t="shared" si="109"/>
        <v>0</v>
      </c>
      <c r="AS150" s="95">
        <f t="shared" si="110"/>
        <v>1597021.8088686359</v>
      </c>
      <c r="AT150" s="95">
        <f t="shared" si="111"/>
        <v>1597021.8088686357</v>
      </c>
      <c r="AU150" s="95">
        <v>1597021.8088686357</v>
      </c>
      <c r="AV150" s="95">
        <f t="shared" si="112"/>
        <v>0</v>
      </c>
      <c r="AW150" s="95">
        <f>'[1]Populations-merged FY21'!K143</f>
        <v>1423</v>
      </c>
      <c r="AX150" s="103">
        <f t="shared" si="113"/>
        <v>1122</v>
      </c>
      <c r="AY150" s="104">
        <v>0</v>
      </c>
      <c r="AZ150" s="118">
        <f t="shared" si="114"/>
        <v>0</v>
      </c>
      <c r="BA150" s="119">
        <f t="shared" si="115"/>
        <v>1597021.8088686357</v>
      </c>
      <c r="BB150" s="128">
        <f t="shared" si="79"/>
        <v>1593655.8088686357</v>
      </c>
      <c r="BC150" s="121">
        <f>'[1]Spec Schs Calculations-21'!C141</f>
        <v>1</v>
      </c>
      <c r="BD150" s="129">
        <f t="shared" si="80"/>
        <v>1122</v>
      </c>
      <c r="BE150" s="123">
        <f>'[1]Spec Schs Calculations-21'!D141</f>
        <v>0</v>
      </c>
      <c r="BF150" s="130">
        <f t="shared" si="81"/>
        <v>0</v>
      </c>
      <c r="BG150" s="123">
        <f>'[1]Spec Schs Calculations-21'!E141</f>
        <v>2</v>
      </c>
      <c r="BH150" s="130">
        <f t="shared" si="82"/>
        <v>2244</v>
      </c>
      <c r="BI150" s="131">
        <f>'[1]Spec Schs Calculations-21'!F141</f>
        <v>0</v>
      </c>
      <c r="BJ150" s="130">
        <f t="shared" si="83"/>
        <v>0</v>
      </c>
      <c r="BK150" s="127">
        <f t="shared" si="116"/>
        <v>3366</v>
      </c>
      <c r="BL150" s="11"/>
    </row>
    <row r="151" spans="1:64" ht="14.5" x14ac:dyDescent="0.35">
      <c r="A151" s="101">
        <v>4704380</v>
      </c>
      <c r="B151" s="95" t="s">
        <v>495</v>
      </c>
      <c r="C151" s="95">
        <f>'[1]2020-2021 Final-merged'!F144</f>
        <v>294861.75367469533</v>
      </c>
      <c r="D151" s="95">
        <f>'[1]2020-2021 Final-merged'!G144</f>
        <v>72174.589957400691</v>
      </c>
      <c r="E151" s="95">
        <f>'[1]2020-2021 Final-merged'!H144</f>
        <v>146912.55122260208</v>
      </c>
      <c r="F151" s="95">
        <f>'[1]2020-2021 Final-merged'!I144</f>
        <v>138778.11807448789</v>
      </c>
      <c r="G151" s="95">
        <f>'[1]2020-2021 Final-merged'!J144</f>
        <v>652727.01292918599</v>
      </c>
      <c r="H151" s="95">
        <f>'[1]2020-2021 Final-merged'!K144</f>
        <v>290790.02383622102</v>
      </c>
      <c r="I151" s="95">
        <f>'[1]2020-2021 Final-merged'!L144</f>
        <v>71882.482257352633</v>
      </c>
      <c r="J151" s="95">
        <f>'[1]2020-2021 Final-merged'!M144</f>
        <v>154192.67703350674</v>
      </c>
      <c r="K151" s="95">
        <f>'[1]2020-2021 Final-merged'!N144</f>
        <v>132398.29279718889</v>
      </c>
      <c r="L151" s="95">
        <f>'[1]2020-2021 Final-merged'!O144</f>
        <v>649263.4759242693</v>
      </c>
      <c r="M151" s="95">
        <f t="shared" si="84"/>
        <v>649263.4759242693</v>
      </c>
      <c r="N151" s="95">
        <f>'[1]Hold Harmless Base-21'!Y143</f>
        <v>646162.37959667412</v>
      </c>
      <c r="O151" s="110">
        <f t="shared" si="85"/>
        <v>3101.0963275951799</v>
      </c>
      <c r="P151" s="111">
        <f t="shared" si="86"/>
        <v>3101.0963275951799</v>
      </c>
      <c r="Q151" s="112">
        <f t="shared" si="87"/>
        <v>1470.2321529521789</v>
      </c>
      <c r="R151" s="113">
        <f t="shared" si="88"/>
        <v>647793.24377131707</v>
      </c>
      <c r="S151" s="114">
        <f t="shared" si="89"/>
        <v>1.002523923128519</v>
      </c>
      <c r="T151" s="115">
        <f t="shared" si="90"/>
        <v>0.99773553848711538</v>
      </c>
      <c r="U151" s="101" t="b">
        <f t="shared" si="91"/>
        <v>0</v>
      </c>
      <c r="V151" s="95">
        <f t="shared" si="92"/>
        <v>642082.5709493364</v>
      </c>
      <c r="W151" s="95">
        <f t="shared" si="93"/>
        <v>642082.57094933733</v>
      </c>
      <c r="X151" s="95">
        <f t="shared" si="94"/>
        <v>642082.57094933733</v>
      </c>
      <c r="Y151" s="95">
        <f>'[1]Hold Harmless Base-21'!L143</f>
        <v>291896.25775019033</v>
      </c>
      <c r="Z151" s="95">
        <f>'[1]Hold Harmless Base-21'!M143</f>
        <v>71448.712661671045</v>
      </c>
      <c r="AA151" s="95">
        <f>'[1]Hold Harmless Base-21'!N143</f>
        <v>145435.01618633588</v>
      </c>
      <c r="AB151" s="95">
        <f>'[1]Hold Harmless Base-21'!O143</f>
        <v>137382.39299847686</v>
      </c>
      <c r="AC151" s="95">
        <f t="shared" si="95"/>
        <v>646162.37959667412</v>
      </c>
      <c r="AD151" s="116">
        <f>'[1]Populations-merged FY21'!M144</f>
        <v>0.25761357963055415</v>
      </c>
      <c r="AE151" s="117">
        <f t="shared" si="96"/>
        <v>0</v>
      </c>
      <c r="AF151" s="117">
        <f t="shared" si="97"/>
        <v>0.9</v>
      </c>
      <c r="AG151" s="117">
        <f t="shared" si="98"/>
        <v>0</v>
      </c>
      <c r="AH151" s="117">
        <f t="shared" si="99"/>
        <v>0.9</v>
      </c>
      <c r="AI151" s="95">
        <f t="shared" si="100"/>
        <v>581546.14163700677</v>
      </c>
      <c r="AJ151" s="95">
        <f t="shared" si="101"/>
        <v>0</v>
      </c>
      <c r="AK151" s="95">
        <f t="shared" si="102"/>
        <v>642082.57094933733</v>
      </c>
      <c r="AL151" s="95">
        <f t="shared" si="103"/>
        <v>639847.60184818972</v>
      </c>
      <c r="AM151" s="95">
        <f t="shared" si="104"/>
        <v>639847.60184818972</v>
      </c>
      <c r="AN151" s="95">
        <f t="shared" si="105"/>
        <v>0</v>
      </c>
      <c r="AO151" s="95">
        <f t="shared" si="106"/>
        <v>639847.60184818972</v>
      </c>
      <c r="AP151" s="95">
        <f t="shared" si="107"/>
        <v>639826.00497540634</v>
      </c>
      <c r="AQ151" s="95">
        <f t="shared" si="108"/>
        <v>639826.00497540634</v>
      </c>
      <c r="AR151" s="95">
        <f t="shared" si="109"/>
        <v>0</v>
      </c>
      <c r="AS151" s="95">
        <f t="shared" si="110"/>
        <v>639826.00497540634</v>
      </c>
      <c r="AT151" s="95">
        <f t="shared" si="111"/>
        <v>639826.00497540622</v>
      </c>
      <c r="AU151" s="95">
        <v>639826.00497540634</v>
      </c>
      <c r="AV151" s="95">
        <f t="shared" si="112"/>
        <v>0</v>
      </c>
      <c r="AW151" s="95">
        <f>'[1]Populations-merged FY21'!K144</f>
        <v>516</v>
      </c>
      <c r="AX151" s="103">
        <f t="shared" si="113"/>
        <v>1240</v>
      </c>
      <c r="AY151" s="104">
        <v>0</v>
      </c>
      <c r="AZ151" s="118">
        <f t="shared" si="114"/>
        <v>0</v>
      </c>
      <c r="BA151" s="119">
        <f t="shared" si="115"/>
        <v>639826.00497540634</v>
      </c>
      <c r="BB151" s="128">
        <f t="shared" si="79"/>
        <v>639826.00497540634</v>
      </c>
      <c r="BC151" s="121">
        <f>'[1]Spec Schs Calculations-21'!C142</f>
        <v>0</v>
      </c>
      <c r="BD151" s="129">
        <f t="shared" si="80"/>
        <v>0</v>
      </c>
      <c r="BE151" s="123">
        <f>'[1]Spec Schs Calculations-21'!D142</f>
        <v>0</v>
      </c>
      <c r="BF151" s="130">
        <f t="shared" si="81"/>
        <v>0</v>
      </c>
      <c r="BG151" s="123">
        <f>'[1]Spec Schs Calculations-21'!E142</f>
        <v>0</v>
      </c>
      <c r="BH151" s="130">
        <f t="shared" si="82"/>
        <v>0</v>
      </c>
      <c r="BI151" s="131">
        <f>'[1]Spec Schs Calculations-21'!F142</f>
        <v>0</v>
      </c>
      <c r="BJ151" s="130">
        <f t="shared" si="83"/>
        <v>0</v>
      </c>
      <c r="BK151" s="127">
        <f t="shared" si="116"/>
        <v>0</v>
      </c>
      <c r="BL151" s="11"/>
    </row>
    <row r="152" spans="1:64" ht="14.5" x14ac:dyDescent="0.35">
      <c r="A152" s="101">
        <v>4704440</v>
      </c>
      <c r="B152" s="95" t="s">
        <v>496</v>
      </c>
      <c r="C152" s="95">
        <f>'[1]2020-2021 Final-merged'!F145</f>
        <v>584201.75166259869</v>
      </c>
      <c r="D152" s="95">
        <f>'[1]2020-2021 Final-merged'!G145</f>
        <v>142997.59583320218</v>
      </c>
      <c r="E152" s="95">
        <f>'[1]2020-2021 Final-merged'!H145</f>
        <v>274883.38852288434</v>
      </c>
      <c r="F152" s="95">
        <f>'[1]2020-2021 Final-merged'!I145</f>
        <v>277753.35007571609</v>
      </c>
      <c r="G152" s="95">
        <f>'[1]2020-2021 Final-merged'!J145</f>
        <v>1279836.0860944013</v>
      </c>
      <c r="H152" s="95">
        <f>'[1]2020-2021 Final-merged'!K145</f>
        <v>568054.93028471083</v>
      </c>
      <c r="I152" s="95">
        <f>'[1]2020-2021 Final-merged'!L145</f>
        <v>140421.5932469214</v>
      </c>
      <c r="J152" s="95">
        <f>'[1]2020-2021 Final-merged'!M145</f>
        <v>257721.4385306153</v>
      </c>
      <c r="K152" s="95">
        <f>'[1]2020-2021 Final-merged'!N145</f>
        <v>249978.01506814448</v>
      </c>
      <c r="L152" s="95">
        <f>'[1]2020-2021 Final-merged'!O145</f>
        <v>1216175.9771303921</v>
      </c>
      <c r="M152" s="95">
        <f t="shared" si="84"/>
        <v>1216175.9771303921</v>
      </c>
      <c r="N152" s="95">
        <f>'[1]Hold Harmless Base-21'!Y144</f>
        <v>1126686.4733435451</v>
      </c>
      <c r="O152" s="110">
        <f t="shared" si="85"/>
        <v>89489.503786846995</v>
      </c>
      <c r="P152" s="111">
        <f t="shared" si="86"/>
        <v>89489.503786846995</v>
      </c>
      <c r="Q152" s="112">
        <f t="shared" si="87"/>
        <v>42427.042542463569</v>
      </c>
      <c r="R152" s="113">
        <f t="shared" si="88"/>
        <v>1173748.9345879285</v>
      </c>
      <c r="S152" s="114">
        <f t="shared" si="89"/>
        <v>1.0417706809816587</v>
      </c>
      <c r="T152" s="115">
        <f t="shared" si="90"/>
        <v>0.9651143885915493</v>
      </c>
      <c r="U152" s="101" t="b">
        <f t="shared" si="91"/>
        <v>0</v>
      </c>
      <c r="V152" s="95">
        <f t="shared" si="92"/>
        <v>1163401.6575747302</v>
      </c>
      <c r="W152" s="95">
        <f t="shared" si="93"/>
        <v>1163401.6575747319</v>
      </c>
      <c r="X152" s="95">
        <f t="shared" si="94"/>
        <v>1163401.6575747319</v>
      </c>
      <c r="Y152" s="95">
        <f>'[1]Hold Harmless Base-21'!L144</f>
        <v>514294.14942540135</v>
      </c>
      <c r="Z152" s="95">
        <f>'[1]Hold Harmless Base-21'!M144</f>
        <v>125886.00891663902</v>
      </c>
      <c r="AA152" s="95">
        <f>'[1]Hold Harmless Base-21'!N144</f>
        <v>241989.89148734466</v>
      </c>
      <c r="AB152" s="95">
        <f>'[1]Hold Harmless Base-21'!O144</f>
        <v>244516.42351416007</v>
      </c>
      <c r="AC152" s="95">
        <f t="shared" si="95"/>
        <v>1126686.4733435451</v>
      </c>
      <c r="AD152" s="116">
        <f>'[1]Populations-merged FY21'!M145</f>
        <v>0.21252371916508539</v>
      </c>
      <c r="AE152" s="117">
        <f t="shared" si="96"/>
        <v>0</v>
      </c>
      <c r="AF152" s="117">
        <f t="shared" si="97"/>
        <v>0.9</v>
      </c>
      <c r="AG152" s="117">
        <f t="shared" si="98"/>
        <v>0</v>
      </c>
      <c r="AH152" s="117">
        <f t="shared" si="99"/>
        <v>0.9</v>
      </c>
      <c r="AI152" s="95">
        <f t="shared" si="100"/>
        <v>1014017.8260091906</v>
      </c>
      <c r="AJ152" s="95">
        <f t="shared" si="101"/>
        <v>0</v>
      </c>
      <c r="AK152" s="95">
        <f t="shared" si="102"/>
        <v>1163401.6575747319</v>
      </c>
      <c r="AL152" s="95">
        <f t="shared" si="103"/>
        <v>1159352.074429905</v>
      </c>
      <c r="AM152" s="95">
        <f t="shared" si="104"/>
        <v>1159352.074429905</v>
      </c>
      <c r="AN152" s="95">
        <f t="shared" si="105"/>
        <v>0</v>
      </c>
      <c r="AO152" s="95">
        <f t="shared" si="106"/>
        <v>1159352.074429905</v>
      </c>
      <c r="AP152" s="95">
        <f t="shared" si="107"/>
        <v>1159312.9426441637</v>
      </c>
      <c r="AQ152" s="95">
        <f t="shared" si="108"/>
        <v>1159312.9426441637</v>
      </c>
      <c r="AR152" s="95">
        <f t="shared" si="109"/>
        <v>0</v>
      </c>
      <c r="AS152" s="95">
        <f t="shared" si="110"/>
        <v>1159312.9426441637</v>
      </c>
      <c r="AT152" s="95">
        <f t="shared" si="111"/>
        <v>1159312.9426441635</v>
      </c>
      <c r="AU152" s="95">
        <v>1159312.9426441637</v>
      </c>
      <c r="AV152" s="95">
        <f t="shared" si="112"/>
        <v>0</v>
      </c>
      <c r="AW152" s="95">
        <f>'[1]Populations-merged FY21'!K145</f>
        <v>1008</v>
      </c>
      <c r="AX152" s="103">
        <f t="shared" si="113"/>
        <v>1150</v>
      </c>
      <c r="AY152" s="104">
        <v>0</v>
      </c>
      <c r="AZ152" s="118">
        <f t="shared" si="114"/>
        <v>0</v>
      </c>
      <c r="BA152" s="119">
        <f t="shared" si="115"/>
        <v>1159312.9426441637</v>
      </c>
      <c r="BB152" s="128">
        <f t="shared" si="79"/>
        <v>1158162.9426441637</v>
      </c>
      <c r="BC152" s="121">
        <f>'[1]Spec Schs Calculations-21'!C143</f>
        <v>0</v>
      </c>
      <c r="BD152" s="129">
        <f t="shared" si="80"/>
        <v>0</v>
      </c>
      <c r="BE152" s="123">
        <f>'[1]Spec Schs Calculations-21'!D143</f>
        <v>0</v>
      </c>
      <c r="BF152" s="130">
        <f t="shared" si="81"/>
        <v>0</v>
      </c>
      <c r="BG152" s="123">
        <f>'[1]Spec Schs Calculations-21'!E143</f>
        <v>1</v>
      </c>
      <c r="BH152" s="130">
        <f t="shared" si="82"/>
        <v>1150</v>
      </c>
      <c r="BI152" s="131">
        <f>'[1]Spec Schs Calculations-21'!F143</f>
        <v>0</v>
      </c>
      <c r="BJ152" s="130">
        <f t="shared" si="83"/>
        <v>0</v>
      </c>
      <c r="BK152" s="127">
        <f t="shared" si="116"/>
        <v>1150</v>
      </c>
      <c r="BL152" s="11"/>
    </row>
    <row r="153" spans="1:64" ht="14.5" x14ac:dyDescent="0.35">
      <c r="A153" s="101">
        <v>4704470</v>
      </c>
      <c r="B153" s="95" t="s">
        <v>497</v>
      </c>
      <c r="C153" s="95">
        <f>'[1]2020-2021 Final-merged'!F146</f>
        <v>148535.22797470607</v>
      </c>
      <c r="D153" s="95">
        <f>'[1]2020-2021 Final-merged'!G146</f>
        <v>36357.61179502021</v>
      </c>
      <c r="E153" s="95">
        <f>'[1]2020-2021 Final-merged'!H146</f>
        <v>69417.472675507815</v>
      </c>
      <c r="F153" s="95">
        <f>'[1]2020-2021 Final-merged'!I146</f>
        <v>57504.837259724489</v>
      </c>
      <c r="G153" s="95">
        <f>'[1]2020-2021 Final-merged'!J146</f>
        <v>311815.1497049586</v>
      </c>
      <c r="H153" s="95">
        <f>'[1]2020-2021 Final-merged'!K146</f>
        <v>157229.48963237525</v>
      </c>
      <c r="I153" s="95">
        <f>'[1]2020-2021 Final-merged'!L146</f>
        <v>38866.690987987175</v>
      </c>
      <c r="J153" s="95">
        <f>'[1]2020-2021 Final-merged'!M146</f>
        <v>80602.61194775936</v>
      </c>
      <c r="K153" s="95">
        <f>'[1]2020-2021 Final-merged'!N146</f>
        <v>68160.977165051154</v>
      </c>
      <c r="L153" s="95">
        <f>'[1]2020-2021 Final-merged'!O146</f>
        <v>344859.76973317296</v>
      </c>
      <c r="M153" s="95">
        <f t="shared" si="84"/>
        <v>344859.76973317296</v>
      </c>
      <c r="N153" s="95">
        <f>'[1]Hold Harmless Base-21'!Y145</f>
        <v>280797.09969236096</v>
      </c>
      <c r="O153" s="110">
        <f t="shared" si="85"/>
        <v>64062.670040811994</v>
      </c>
      <c r="P153" s="111">
        <f t="shared" si="86"/>
        <v>64062.670040811994</v>
      </c>
      <c r="Q153" s="112">
        <f t="shared" si="87"/>
        <v>30372.161116003663</v>
      </c>
      <c r="R153" s="113">
        <f t="shared" si="88"/>
        <v>314487.60861716932</v>
      </c>
      <c r="S153" s="114">
        <f t="shared" si="89"/>
        <v>1.1199816841474481</v>
      </c>
      <c r="T153" s="115">
        <f t="shared" si="90"/>
        <v>0.91192895263050433</v>
      </c>
      <c r="U153" s="101" t="b">
        <f t="shared" si="91"/>
        <v>0</v>
      </c>
      <c r="V153" s="95">
        <f t="shared" si="92"/>
        <v>311715.21811040177</v>
      </c>
      <c r="W153" s="95">
        <f t="shared" si="93"/>
        <v>311715.21811040223</v>
      </c>
      <c r="X153" s="95">
        <f t="shared" si="94"/>
        <v>311715.21811040223</v>
      </c>
      <c r="Y153" s="95">
        <f>'[1]Hold Harmless Base-21'!L145</f>
        <v>133759.57280108333</v>
      </c>
      <c r="Z153" s="95">
        <f>'[1]Hold Harmless Base-21'!M145</f>
        <v>32740.91061143878</v>
      </c>
      <c r="AA153" s="95">
        <f>'[1]Hold Harmless Base-21'!N145</f>
        <v>62512.116597605913</v>
      </c>
      <c r="AB153" s="95">
        <f>'[1]Hold Harmless Base-21'!O145</f>
        <v>51784.49968223297</v>
      </c>
      <c r="AC153" s="95">
        <f t="shared" si="95"/>
        <v>280797.09969236096</v>
      </c>
      <c r="AD153" s="116">
        <f>'[1]Populations-merged FY21'!M146</f>
        <v>0.2471213463241807</v>
      </c>
      <c r="AE153" s="117">
        <f t="shared" si="96"/>
        <v>0</v>
      </c>
      <c r="AF153" s="117">
        <f t="shared" si="97"/>
        <v>0.9</v>
      </c>
      <c r="AG153" s="117">
        <f t="shared" si="98"/>
        <v>0</v>
      </c>
      <c r="AH153" s="117">
        <f t="shared" si="99"/>
        <v>0.9</v>
      </c>
      <c r="AI153" s="95">
        <f t="shared" si="100"/>
        <v>252717.38972312488</v>
      </c>
      <c r="AJ153" s="95">
        <f t="shared" si="101"/>
        <v>0</v>
      </c>
      <c r="AK153" s="95">
        <f t="shared" si="102"/>
        <v>311715.21811040223</v>
      </c>
      <c r="AL153" s="95">
        <f t="shared" si="103"/>
        <v>310630.19585258857</v>
      </c>
      <c r="AM153" s="95">
        <f t="shared" si="104"/>
        <v>310630.19585258857</v>
      </c>
      <c r="AN153" s="95">
        <f t="shared" si="105"/>
        <v>0</v>
      </c>
      <c r="AO153" s="95">
        <f t="shared" si="106"/>
        <v>310630.19585258857</v>
      </c>
      <c r="AP153" s="95">
        <f t="shared" si="107"/>
        <v>310619.71110465308</v>
      </c>
      <c r="AQ153" s="95">
        <f t="shared" si="108"/>
        <v>310619.71110465308</v>
      </c>
      <c r="AR153" s="95">
        <f t="shared" si="109"/>
        <v>0</v>
      </c>
      <c r="AS153" s="95">
        <f t="shared" si="110"/>
        <v>310619.71110465308</v>
      </c>
      <c r="AT153" s="95">
        <f t="shared" si="111"/>
        <v>310619.71110465302</v>
      </c>
      <c r="AU153" s="95">
        <v>310619.71110465308</v>
      </c>
      <c r="AV153" s="95">
        <f t="shared" si="112"/>
        <v>0</v>
      </c>
      <c r="AW153" s="95">
        <f>'[1]Populations-merged FY21'!K146</f>
        <v>279</v>
      </c>
      <c r="AX153" s="103">
        <f t="shared" si="113"/>
        <v>1113</v>
      </c>
      <c r="AY153" s="104">
        <v>0</v>
      </c>
      <c r="AZ153" s="118">
        <f t="shared" si="114"/>
        <v>0</v>
      </c>
      <c r="BA153" s="119">
        <f t="shared" si="115"/>
        <v>310619.71110465308</v>
      </c>
      <c r="BB153" s="128">
        <f t="shared" si="79"/>
        <v>310619.71110465308</v>
      </c>
      <c r="BC153" s="121">
        <f>'[1]Spec Schs Calculations-21'!C144</f>
        <v>0</v>
      </c>
      <c r="BD153" s="129">
        <f t="shared" si="80"/>
        <v>0</v>
      </c>
      <c r="BE153" s="123">
        <f>'[1]Spec Schs Calculations-21'!D144</f>
        <v>0</v>
      </c>
      <c r="BF153" s="130">
        <f t="shared" si="81"/>
        <v>0</v>
      </c>
      <c r="BG153" s="123">
        <f>'[1]Spec Schs Calculations-21'!E144</f>
        <v>0</v>
      </c>
      <c r="BH153" s="130">
        <f t="shared" si="82"/>
        <v>0</v>
      </c>
      <c r="BI153" s="131">
        <f>'[1]Spec Schs Calculations-21'!F144</f>
        <v>0</v>
      </c>
      <c r="BJ153" s="130">
        <f t="shared" si="83"/>
        <v>0</v>
      </c>
      <c r="BK153" s="127">
        <f t="shared" si="116"/>
        <v>0</v>
      </c>
      <c r="BL153" s="11"/>
    </row>
    <row r="154" spans="1:64" ht="14.5" x14ac:dyDescent="0.35">
      <c r="A154" s="101">
        <v>4704490</v>
      </c>
      <c r="B154" s="95" t="s">
        <v>498</v>
      </c>
      <c r="C154" s="95">
        <f>'[1]2020-2021 Final-merged'!F147</f>
        <v>539051.2448450852</v>
      </c>
      <c r="D154" s="95">
        <f>'[1]2020-2021 Final-merged'!G147</f>
        <v>131945.91050843114</v>
      </c>
      <c r="E154" s="95">
        <f>'[1]2020-2021 Final-merged'!H147</f>
        <v>239038.41038404775</v>
      </c>
      <c r="F154" s="95">
        <f>'[1]2020-2021 Final-merged'!I147</f>
        <v>233840.13916053271</v>
      </c>
      <c r="G154" s="95">
        <f>'[1]2020-2021 Final-merged'!J147</f>
        <v>1143875.7048980969</v>
      </c>
      <c r="H154" s="95">
        <f>'[1]2020-2021 Final-merged'!K147</f>
        <v>576508.12865204294</v>
      </c>
      <c r="I154" s="95">
        <f>'[1]2020-2021 Final-merged'!L147</f>
        <v>142511.20028928629</v>
      </c>
      <c r="J154" s="95">
        <f>'[1]2020-2021 Final-merged'!M147</f>
        <v>284322.15912063775</v>
      </c>
      <c r="K154" s="95">
        <f>'[1]2020-2021 Final-merged'!N147</f>
        <v>236038.62423400197</v>
      </c>
      <c r="L154" s="95">
        <f>'[1]2020-2021 Final-merged'!O147</f>
        <v>1239380.1122959689</v>
      </c>
      <c r="M154" s="95">
        <f t="shared" si="84"/>
        <v>1239380.1122959689</v>
      </c>
      <c r="N154" s="95">
        <f>'[1]Hold Harmless Base-21'!Y146</f>
        <v>1113437.2626853795</v>
      </c>
      <c r="O154" s="110">
        <f t="shared" si="85"/>
        <v>125942.84961058944</v>
      </c>
      <c r="P154" s="111">
        <f t="shared" si="86"/>
        <v>125942.84961058944</v>
      </c>
      <c r="Q154" s="112">
        <f t="shared" si="87"/>
        <v>59709.601821849974</v>
      </c>
      <c r="R154" s="113">
        <f t="shared" si="88"/>
        <v>1179670.5104741189</v>
      </c>
      <c r="S154" s="114">
        <f t="shared" si="89"/>
        <v>1.0594853881834334</v>
      </c>
      <c r="T154" s="115">
        <f t="shared" si="90"/>
        <v>0.95182301117351542</v>
      </c>
      <c r="U154" s="101" t="b">
        <f t="shared" si="91"/>
        <v>0</v>
      </c>
      <c r="V154" s="95">
        <f t="shared" si="92"/>
        <v>1169271.0313380957</v>
      </c>
      <c r="W154" s="95">
        <f t="shared" si="93"/>
        <v>1169271.0313380973</v>
      </c>
      <c r="X154" s="95">
        <f t="shared" si="94"/>
        <v>1169271.0313380973</v>
      </c>
      <c r="Y154" s="95">
        <f>'[1]Hold Harmless Base-21'!L146</f>
        <v>524707.13377108332</v>
      </c>
      <c r="Z154" s="95">
        <f>'[1]Hold Harmless Base-21'!M146</f>
        <v>128434.84024527432</v>
      </c>
      <c r="AA154" s="95">
        <f>'[1]Hold Harmless Base-21'!N146</f>
        <v>232677.61715280867</v>
      </c>
      <c r="AB154" s="95">
        <f>'[1]Hold Harmless Base-21'!O146</f>
        <v>227617.67151621313</v>
      </c>
      <c r="AC154" s="95">
        <f t="shared" si="95"/>
        <v>1113437.2626853795</v>
      </c>
      <c r="AD154" s="116">
        <f>'[1]Populations-merged FY21'!M147</f>
        <v>0.23647711511789182</v>
      </c>
      <c r="AE154" s="117">
        <f t="shared" si="96"/>
        <v>0</v>
      </c>
      <c r="AF154" s="117">
        <f t="shared" si="97"/>
        <v>0.9</v>
      </c>
      <c r="AG154" s="117">
        <f t="shared" si="98"/>
        <v>0</v>
      </c>
      <c r="AH154" s="117">
        <f t="shared" si="99"/>
        <v>0.9</v>
      </c>
      <c r="AI154" s="95">
        <f t="shared" si="100"/>
        <v>1002093.5364168416</v>
      </c>
      <c r="AJ154" s="95">
        <f t="shared" si="101"/>
        <v>0</v>
      </c>
      <c r="AK154" s="95">
        <f t="shared" si="102"/>
        <v>1169271.0313380973</v>
      </c>
      <c r="AL154" s="95">
        <f t="shared" si="103"/>
        <v>1165201.0180031396</v>
      </c>
      <c r="AM154" s="95">
        <f t="shared" si="104"/>
        <v>1165201.0180031396</v>
      </c>
      <c r="AN154" s="95">
        <f t="shared" si="105"/>
        <v>0</v>
      </c>
      <c r="AO154" s="95">
        <f t="shared" si="106"/>
        <v>1165201.0180031396</v>
      </c>
      <c r="AP154" s="95">
        <f t="shared" si="107"/>
        <v>1165161.6887971221</v>
      </c>
      <c r="AQ154" s="95">
        <f t="shared" si="108"/>
        <v>1165161.6887971221</v>
      </c>
      <c r="AR154" s="95">
        <f t="shared" si="109"/>
        <v>0</v>
      </c>
      <c r="AS154" s="95">
        <f t="shared" si="110"/>
        <v>1165161.6887971221</v>
      </c>
      <c r="AT154" s="95">
        <f t="shared" si="111"/>
        <v>1165161.6887971219</v>
      </c>
      <c r="AU154" s="95">
        <v>1165161.6887971221</v>
      </c>
      <c r="AV154" s="95">
        <f t="shared" si="112"/>
        <v>0</v>
      </c>
      <c r="AW154" s="95">
        <f>'[1]Populations-merged FY21'!K147</f>
        <v>1023</v>
      </c>
      <c r="AX154" s="103">
        <f t="shared" si="113"/>
        <v>1139</v>
      </c>
      <c r="AY154" s="104">
        <v>0</v>
      </c>
      <c r="AZ154" s="118">
        <f t="shared" si="114"/>
        <v>0</v>
      </c>
      <c r="BA154" s="119">
        <f t="shared" si="115"/>
        <v>1165161.6887971221</v>
      </c>
      <c r="BB154" s="128">
        <f t="shared" si="79"/>
        <v>1165161.6887971221</v>
      </c>
      <c r="BC154" s="121">
        <f>'[1]Spec Schs Calculations-21'!C145</f>
        <v>0</v>
      </c>
      <c r="BD154" s="129">
        <f t="shared" si="80"/>
        <v>0</v>
      </c>
      <c r="BE154" s="123">
        <f>'[1]Spec Schs Calculations-21'!D145</f>
        <v>0</v>
      </c>
      <c r="BF154" s="130">
        <f t="shared" si="81"/>
        <v>0</v>
      </c>
      <c r="BG154" s="123">
        <f>'[1]Spec Schs Calculations-21'!E145</f>
        <v>0</v>
      </c>
      <c r="BH154" s="130">
        <f t="shared" si="82"/>
        <v>0</v>
      </c>
      <c r="BI154" s="131">
        <f>'[1]Spec Schs Calculations-21'!F145</f>
        <v>0</v>
      </c>
      <c r="BJ154" s="130">
        <f t="shared" si="83"/>
        <v>0</v>
      </c>
      <c r="BK154" s="127">
        <f t="shared" si="116"/>
        <v>0</v>
      </c>
      <c r="BL154" s="11"/>
    </row>
    <row r="155" spans="1:64" ht="14.5" x14ac:dyDescent="0.35">
      <c r="A155" s="101">
        <v>4704500</v>
      </c>
      <c r="B155" s="95" t="s">
        <v>499</v>
      </c>
      <c r="C155" s="95">
        <f>'[1]2020-2021 Final-merged'!F148</f>
        <v>721926.37612664187</v>
      </c>
      <c r="D155" s="95">
        <f>'[1]2020-2021 Final-merged'!G148</f>
        <v>164.87712923159978</v>
      </c>
      <c r="E155" s="95">
        <f>'[1]2020-2021 Final-merged'!H148</f>
        <v>536.93955275212829</v>
      </c>
      <c r="F155" s="95">
        <f>'[1]2020-2021 Final-merged'!I148</f>
        <v>581.13023895963192</v>
      </c>
      <c r="G155" s="95">
        <f>'[1]2020-2021 Final-merged'!J148</f>
        <v>723209.32304758532</v>
      </c>
      <c r="H155" s="95">
        <f>'[1]2020-2021 Final-merged'!K148</f>
        <v>712886.39564499923</v>
      </c>
      <c r="I155" s="95">
        <f>'[1]2020-2021 Final-merged'!L148</f>
        <v>0</v>
      </c>
      <c r="J155" s="95">
        <f>'[1]2020-2021 Final-merged'!M148</f>
        <v>0</v>
      </c>
      <c r="K155" s="95">
        <f>'[1]2020-2021 Final-merged'!N148</f>
        <v>0</v>
      </c>
      <c r="L155" s="95">
        <f>'[1]2020-2021 Final-merged'!O148</f>
        <v>712886.39564499923</v>
      </c>
      <c r="M155" s="95">
        <f t="shared" si="84"/>
        <v>712886.39564499923</v>
      </c>
      <c r="N155" s="95">
        <f>'[1]Hold Harmless Base-21'!Y147</f>
        <v>712722.28971909254</v>
      </c>
      <c r="O155" s="110">
        <f t="shared" si="85"/>
        <v>164.10592590668239</v>
      </c>
      <c r="P155" s="111">
        <f t="shared" si="86"/>
        <v>164.10592590668239</v>
      </c>
      <c r="Q155" s="112">
        <f t="shared" si="87"/>
        <v>77.802745632572467</v>
      </c>
      <c r="R155" s="113">
        <f t="shared" si="88"/>
        <v>712808.59289936663</v>
      </c>
      <c r="S155" s="114">
        <f t="shared" si="89"/>
        <v>1.0001210894923858</v>
      </c>
      <c r="T155" s="115">
        <f t="shared" si="90"/>
        <v>0.9998908623504279</v>
      </c>
      <c r="U155" s="101" t="b">
        <f t="shared" si="91"/>
        <v>0</v>
      </c>
      <c r="V155" s="95">
        <f t="shared" si="92"/>
        <v>706524.77210023883</v>
      </c>
      <c r="W155" s="95">
        <f t="shared" si="93"/>
        <v>706524.77210023988</v>
      </c>
      <c r="X155" s="95">
        <f t="shared" si="94"/>
        <v>706524.77210023988</v>
      </c>
      <c r="Y155" s="95">
        <f>'[1]Hold Harmless Base-21'!L147</f>
        <v>712722.28971909254</v>
      </c>
      <c r="Z155" s="95">
        <f>'[1]Hold Harmless Base-21'!M147</f>
        <v>162.77505429119049</v>
      </c>
      <c r="AA155" s="95">
        <f>'[1]Hold Harmless Base-21'!N147</f>
        <v>530.09392665701728</v>
      </c>
      <c r="AB155" s="95">
        <f>'[1]Hold Harmless Base-21'!O147</f>
        <v>573.72121068430829</v>
      </c>
      <c r="AC155" s="95">
        <f t="shared" si="95"/>
        <v>713988.87991072505</v>
      </c>
      <c r="AD155" s="116">
        <f>'[1]Populations-merged FY21'!M148</f>
        <v>2.8658812868146807E-2</v>
      </c>
      <c r="AE155" s="117">
        <f t="shared" si="96"/>
        <v>0.85</v>
      </c>
      <c r="AF155" s="117">
        <f t="shared" si="97"/>
        <v>0</v>
      </c>
      <c r="AG155" s="117">
        <f t="shared" si="98"/>
        <v>0</v>
      </c>
      <c r="AH155" s="117">
        <f t="shared" si="99"/>
        <v>0.85</v>
      </c>
      <c r="AI155" s="95">
        <f t="shared" si="100"/>
        <v>606890.54792411625</v>
      </c>
      <c r="AJ155" s="95">
        <f t="shared" si="101"/>
        <v>0</v>
      </c>
      <c r="AK155" s="95">
        <f t="shared" si="102"/>
        <v>706524.77210023988</v>
      </c>
      <c r="AL155" s="95">
        <f t="shared" si="103"/>
        <v>704065.49177356041</v>
      </c>
      <c r="AM155" s="95">
        <f t="shared" si="104"/>
        <v>704065.49177356041</v>
      </c>
      <c r="AN155" s="95">
        <f t="shared" si="105"/>
        <v>0</v>
      </c>
      <c r="AO155" s="95">
        <f t="shared" si="106"/>
        <v>704065.49177356041</v>
      </c>
      <c r="AP155" s="95">
        <f t="shared" si="107"/>
        <v>704041.72734463529</v>
      </c>
      <c r="AQ155" s="95">
        <f t="shared" si="108"/>
        <v>704041.72734463529</v>
      </c>
      <c r="AR155" s="95">
        <f t="shared" si="109"/>
        <v>0</v>
      </c>
      <c r="AS155" s="95">
        <f t="shared" si="110"/>
        <v>704041.72734463529</v>
      </c>
      <c r="AT155" s="95">
        <f t="shared" si="111"/>
        <v>704041.72734463518</v>
      </c>
      <c r="AU155" s="95">
        <v>704041.72734463529</v>
      </c>
      <c r="AV155" s="95">
        <f t="shared" si="112"/>
        <v>0</v>
      </c>
      <c r="AW155" s="95">
        <f>'[1]Populations-merged FY21'!K148</f>
        <v>1265</v>
      </c>
      <c r="AX155" s="103">
        <f t="shared" si="113"/>
        <v>557</v>
      </c>
      <c r="AY155" s="104">
        <v>12</v>
      </c>
      <c r="AZ155" s="118">
        <f t="shared" si="114"/>
        <v>6684</v>
      </c>
      <c r="BA155" s="119">
        <f t="shared" si="115"/>
        <v>697357.72734463529</v>
      </c>
      <c r="BB155" s="128">
        <f t="shared" si="79"/>
        <v>695686.72734463529</v>
      </c>
      <c r="BC155" s="121">
        <f>'[1]Spec Schs Calculations-21'!C146</f>
        <v>3</v>
      </c>
      <c r="BD155" s="129">
        <f t="shared" si="80"/>
        <v>1671</v>
      </c>
      <c r="BE155" s="123">
        <f>'[1]Spec Schs Calculations-21'!D146</f>
        <v>0</v>
      </c>
      <c r="BF155" s="130">
        <f t="shared" si="81"/>
        <v>0</v>
      </c>
      <c r="BG155" s="123">
        <f>'[1]Spec Schs Calculations-21'!E146</f>
        <v>0</v>
      </c>
      <c r="BH155" s="130">
        <f t="shared" si="82"/>
        <v>0</v>
      </c>
      <c r="BI155" s="131">
        <f>'[1]Spec Schs Calculations-21'!F146</f>
        <v>0</v>
      </c>
      <c r="BJ155" s="130">
        <f t="shared" si="83"/>
        <v>0</v>
      </c>
      <c r="BK155" s="127">
        <f t="shared" si="116"/>
        <v>1671</v>
      </c>
      <c r="BL155" s="11"/>
    </row>
    <row r="156" spans="1:64" ht="14.5" x14ac:dyDescent="0.35">
      <c r="A156" s="101">
        <v>4704530</v>
      </c>
      <c r="B156" s="95" t="s">
        <v>500</v>
      </c>
      <c r="C156" s="95">
        <f>'[1]2020-2021 Final-merged'!F149</f>
        <v>1058460.4356099123</v>
      </c>
      <c r="D156" s="95">
        <f>'[1]2020-2021 Final-merged'!G149</f>
        <v>0</v>
      </c>
      <c r="E156" s="95">
        <f>'[1]2020-2021 Final-merged'!H149</f>
        <v>493045.47783749265</v>
      </c>
      <c r="F156" s="95">
        <f>'[1]2020-2021 Final-merged'!I149</f>
        <v>417187.61380230042</v>
      </c>
      <c r="G156" s="95">
        <f>'[1]2020-2021 Final-merged'!J149</f>
        <v>1968693.5272497055</v>
      </c>
      <c r="H156" s="95">
        <f>'[1]2020-2021 Final-merged'!K149</f>
        <v>962537.52076020464</v>
      </c>
      <c r="I156" s="95">
        <f>'[1]2020-2021 Final-merged'!L149</f>
        <v>0</v>
      </c>
      <c r="J156" s="95">
        <f>'[1]2020-2021 Final-merged'!M149</f>
        <v>472184.49306492653</v>
      </c>
      <c r="K156" s="95">
        <f>'[1]2020-2021 Final-merged'!N149</f>
        <v>403287.57753753691</v>
      </c>
      <c r="L156" s="95">
        <f>'[1]2020-2021 Final-merged'!O149</f>
        <v>1838009.591362668</v>
      </c>
      <c r="M156" s="95">
        <f t="shared" si="84"/>
        <v>1838009.591362668</v>
      </c>
      <c r="N156" s="95">
        <f>'[1]Hold Harmless Base-21'!Y148</f>
        <v>1633619.556462667</v>
      </c>
      <c r="O156" s="110">
        <f t="shared" si="85"/>
        <v>204390.03490000102</v>
      </c>
      <c r="P156" s="111">
        <f t="shared" si="86"/>
        <v>204390.03490000102</v>
      </c>
      <c r="Q156" s="112">
        <f t="shared" si="87"/>
        <v>96901.472675642464</v>
      </c>
      <c r="R156" s="113">
        <f t="shared" si="88"/>
        <v>1741108.1186870255</v>
      </c>
      <c r="S156" s="114">
        <f t="shared" si="89"/>
        <v>1.0657977934942866</v>
      </c>
      <c r="T156" s="115">
        <f t="shared" si="90"/>
        <v>0.94727912567431083</v>
      </c>
      <c r="U156" s="101" t="b">
        <f t="shared" si="91"/>
        <v>0</v>
      </c>
      <c r="V156" s="95">
        <f t="shared" si="92"/>
        <v>1725759.241697154</v>
      </c>
      <c r="W156" s="95">
        <f t="shared" si="93"/>
        <v>1725759.2416971563</v>
      </c>
      <c r="X156" s="95">
        <f t="shared" si="94"/>
        <v>1725759.2416971563</v>
      </c>
      <c r="Y156" s="95">
        <f>'[1]Hold Harmless Base-21'!L148</f>
        <v>878309.21543687664</v>
      </c>
      <c r="Z156" s="95">
        <f>'[1]Hold Harmless Base-21'!M148</f>
        <v>0</v>
      </c>
      <c r="AA156" s="95">
        <f>'[1]Hold Harmless Base-21'!N148</f>
        <v>409128.55336403352</v>
      </c>
      <c r="AB156" s="95">
        <f>'[1]Hold Harmless Base-21'!O148</f>
        <v>346181.78766175674</v>
      </c>
      <c r="AC156" s="95">
        <f t="shared" si="95"/>
        <v>1633619.556462667</v>
      </c>
      <c r="AD156" s="116">
        <f>'[1]Populations-merged FY21'!M149</f>
        <v>8.2900548463815948E-2</v>
      </c>
      <c r="AE156" s="117">
        <f t="shared" si="96"/>
        <v>0.85</v>
      </c>
      <c r="AF156" s="117">
        <f t="shared" si="97"/>
        <v>0</v>
      </c>
      <c r="AG156" s="117">
        <f t="shared" si="98"/>
        <v>0</v>
      </c>
      <c r="AH156" s="117">
        <f t="shared" si="99"/>
        <v>0.85</v>
      </c>
      <c r="AI156" s="95">
        <f t="shared" si="100"/>
        <v>1388576.6229932669</v>
      </c>
      <c r="AJ156" s="95">
        <f t="shared" si="101"/>
        <v>0</v>
      </c>
      <c r="AK156" s="95">
        <f t="shared" si="102"/>
        <v>1725759.2416971563</v>
      </c>
      <c r="AL156" s="95">
        <f t="shared" si="103"/>
        <v>1719752.1971896088</v>
      </c>
      <c r="AM156" s="95">
        <f t="shared" si="104"/>
        <v>1719752.1971896088</v>
      </c>
      <c r="AN156" s="95">
        <f t="shared" si="105"/>
        <v>0</v>
      </c>
      <c r="AO156" s="95">
        <f t="shared" si="106"/>
        <v>1719752.1971896088</v>
      </c>
      <c r="AP156" s="95">
        <f t="shared" si="107"/>
        <v>1719694.1501338498</v>
      </c>
      <c r="AQ156" s="95">
        <f t="shared" si="108"/>
        <v>1719694.1501338498</v>
      </c>
      <c r="AR156" s="95">
        <f t="shared" si="109"/>
        <v>0</v>
      </c>
      <c r="AS156" s="95">
        <f t="shared" si="110"/>
        <v>1719694.1501338498</v>
      </c>
      <c r="AT156" s="95">
        <f t="shared" si="111"/>
        <v>1719694.1501338496</v>
      </c>
      <c r="AU156" s="95">
        <v>1719694.1501338498</v>
      </c>
      <c r="AV156" s="95">
        <f t="shared" si="112"/>
        <v>0</v>
      </c>
      <c r="AW156" s="95">
        <f>'[1]Populations-merged FY21'!K149</f>
        <v>1708</v>
      </c>
      <c r="AX156" s="103">
        <f t="shared" si="113"/>
        <v>1007</v>
      </c>
      <c r="AY156" s="104">
        <v>32</v>
      </c>
      <c r="AZ156" s="118">
        <f t="shared" si="114"/>
        <v>32224</v>
      </c>
      <c r="BA156" s="119">
        <f t="shared" si="115"/>
        <v>1687470.1501338498</v>
      </c>
      <c r="BB156" s="128">
        <f t="shared" si="79"/>
        <v>1672365.1501338498</v>
      </c>
      <c r="BC156" s="121">
        <f>'[1]Spec Schs Calculations-21'!C147</f>
        <v>2</v>
      </c>
      <c r="BD156" s="141">
        <f t="shared" si="80"/>
        <v>2014</v>
      </c>
      <c r="BE156" s="123">
        <f>'[1]Spec Schs Calculations-21'!D147</f>
        <v>0</v>
      </c>
      <c r="BF156" s="130">
        <f t="shared" si="81"/>
        <v>0</v>
      </c>
      <c r="BG156" s="123">
        <f>'[1]Spec Schs Calculations-21'!E147</f>
        <v>13</v>
      </c>
      <c r="BH156" s="130">
        <f t="shared" si="82"/>
        <v>13091</v>
      </c>
      <c r="BI156" s="131">
        <f>'[1]Spec Schs Calculations-21'!F147</f>
        <v>0</v>
      </c>
      <c r="BJ156" s="130">
        <f t="shared" si="83"/>
        <v>0</v>
      </c>
      <c r="BK156" s="127">
        <f t="shared" si="116"/>
        <v>15105</v>
      </c>
      <c r="BL156" s="11"/>
    </row>
    <row r="157" spans="1:64" ht="15" thickBot="1" x14ac:dyDescent="0.4">
      <c r="A157" s="101">
        <v>4704550</v>
      </c>
      <c r="B157" s="95" t="s">
        <v>501</v>
      </c>
      <c r="C157" s="95"/>
      <c r="D157" s="95"/>
      <c r="E157" s="95"/>
      <c r="F157" s="95"/>
      <c r="G157" s="95"/>
      <c r="H157" s="95"/>
      <c r="I157" s="95"/>
      <c r="J157" s="95"/>
      <c r="K157" s="95"/>
      <c r="L157" s="95"/>
      <c r="M157" s="95"/>
      <c r="N157" s="95"/>
      <c r="O157" s="110"/>
      <c r="P157" s="111"/>
      <c r="Q157" s="112"/>
      <c r="R157" s="113"/>
      <c r="S157" s="114"/>
      <c r="T157" s="115"/>
      <c r="U157" s="101"/>
      <c r="V157" s="95"/>
      <c r="W157" s="95"/>
      <c r="X157" s="95"/>
      <c r="Y157" s="95"/>
      <c r="Z157" s="95"/>
      <c r="AA157" s="95"/>
      <c r="AB157" s="95"/>
      <c r="AC157" s="95"/>
      <c r="AD157" s="116"/>
      <c r="AE157" s="117"/>
      <c r="AF157" s="117"/>
      <c r="AG157" s="117"/>
      <c r="AH157" s="117"/>
      <c r="AI157" s="95"/>
      <c r="AJ157" s="95"/>
      <c r="AK157" s="95"/>
      <c r="AL157" s="95"/>
      <c r="AM157" s="95"/>
      <c r="AN157" s="95"/>
      <c r="AO157" s="95"/>
      <c r="AP157" s="95"/>
      <c r="AQ157" s="95"/>
      <c r="AR157" s="95"/>
      <c r="AS157" s="95"/>
      <c r="AT157" s="95"/>
      <c r="AU157" s="95"/>
      <c r="AV157" s="95"/>
      <c r="AW157" s="95"/>
      <c r="AX157" s="103"/>
      <c r="AY157" s="104"/>
      <c r="AZ157" s="118">
        <f t="shared" si="114"/>
        <v>0</v>
      </c>
      <c r="BA157" s="119">
        <f t="shared" si="115"/>
        <v>0</v>
      </c>
      <c r="BB157" s="142">
        <f>BE165</f>
        <v>178353.16037631236</v>
      </c>
      <c r="BC157" s="143">
        <f t="shared" ref="BC157:BI157" si="117">SUM(BC15:BC156)</f>
        <v>177</v>
      </c>
      <c r="BD157" s="144">
        <f>SUM(BD15:BD156)</f>
        <v>237265</v>
      </c>
      <c r="BE157" s="143">
        <f t="shared" si="117"/>
        <v>38</v>
      </c>
      <c r="BF157" s="144">
        <f>SUM(BF15:BF156)</f>
        <v>45914</v>
      </c>
      <c r="BG157" s="143">
        <f t="shared" si="117"/>
        <v>125</v>
      </c>
      <c r="BH157" s="144">
        <f>SUM(BH15:BH156)</f>
        <v>159393</v>
      </c>
      <c r="BI157" s="143">
        <f t="shared" si="117"/>
        <v>18</v>
      </c>
      <c r="BJ157" s="144">
        <f>SUM(BJ15:BJ156)</f>
        <v>21922</v>
      </c>
      <c r="BK157" s="145">
        <f>SUM(BD157,BF157,BH157,BJ157)</f>
        <v>464494</v>
      </c>
      <c r="BL157" s="11"/>
    </row>
    <row r="158" spans="1:64" ht="15" thickBot="1" x14ac:dyDescent="0.4">
      <c r="A158" s="101"/>
      <c r="B158" s="95"/>
      <c r="C158" s="95"/>
      <c r="D158" s="95"/>
      <c r="E158" s="95"/>
      <c r="F158" s="95"/>
      <c r="G158" s="95"/>
      <c r="H158" s="95"/>
      <c r="I158" s="95"/>
      <c r="J158" s="95"/>
      <c r="K158" s="95"/>
      <c r="L158" s="95"/>
      <c r="M158" s="95"/>
      <c r="N158" s="95"/>
      <c r="O158" s="110"/>
      <c r="P158" s="111"/>
      <c r="Q158" s="112"/>
      <c r="R158" s="113"/>
      <c r="S158" s="114"/>
      <c r="T158" s="115"/>
      <c r="U158" s="101"/>
      <c r="V158" s="95"/>
      <c r="W158" s="95"/>
      <c r="X158" s="95"/>
      <c r="Y158" s="95"/>
      <c r="Z158" s="95"/>
      <c r="AA158" s="95"/>
      <c r="AB158" s="95"/>
      <c r="AC158" s="95"/>
      <c r="AD158" s="116"/>
      <c r="AE158" s="117"/>
      <c r="AF158" s="117"/>
      <c r="AG158" s="117"/>
      <c r="AH158" s="117"/>
      <c r="AI158" s="95"/>
      <c r="AJ158" s="95"/>
      <c r="AK158" s="95"/>
      <c r="AL158" s="95"/>
      <c r="AM158" s="95"/>
      <c r="AN158" s="95"/>
      <c r="AO158" s="95"/>
      <c r="AP158" s="95"/>
      <c r="AQ158" s="95"/>
      <c r="AR158" s="95"/>
      <c r="AS158" s="95"/>
      <c r="AT158" s="95"/>
      <c r="AU158" s="95"/>
      <c r="AV158" s="95"/>
      <c r="AW158" s="95"/>
      <c r="AX158" s="103"/>
      <c r="AY158" s="104"/>
      <c r="AZ158" s="414"/>
      <c r="BA158" s="415"/>
      <c r="BB158" s="340"/>
      <c r="BC158" s="862" t="s">
        <v>355</v>
      </c>
      <c r="BD158" s="863"/>
      <c r="BE158" s="862" t="s">
        <v>356</v>
      </c>
      <c r="BF158" s="863"/>
      <c r="BG158" s="862" t="s">
        <v>357</v>
      </c>
      <c r="BH158" s="863"/>
      <c r="BI158" s="862" t="s">
        <v>358</v>
      </c>
      <c r="BJ158" s="863"/>
      <c r="BK158" s="146"/>
      <c r="BL158" s="11"/>
    </row>
    <row r="159" spans="1:64" ht="14.5" x14ac:dyDescent="0.35">
      <c r="A159" s="101">
        <v>4799998</v>
      </c>
      <c r="B159" s="95" t="s">
        <v>502</v>
      </c>
      <c r="C159" s="95">
        <f>'[1]2020-2021 Final-merged'!F152</f>
        <v>0</v>
      </c>
      <c r="D159" s="95">
        <f>'[1]2020-2021 Final-merged'!G152</f>
        <v>0</v>
      </c>
      <c r="E159" s="95">
        <f>'[1]2020-2021 Final-merged'!H152</f>
        <v>0</v>
      </c>
      <c r="F159" s="95">
        <f>'[1]2020-2021 Final-merged'!I152</f>
        <v>0</v>
      </c>
      <c r="G159" s="95">
        <f>'[1]2020-2021 Final-merged'!J152</f>
        <v>0</v>
      </c>
      <c r="H159" s="95">
        <f>'[1]2020-2021 Final-merged'!K152</f>
        <v>0</v>
      </c>
      <c r="I159" s="95">
        <f>'[1]2020-2021 Final-merged'!L152</f>
        <v>0</v>
      </c>
      <c r="J159" s="95">
        <f>'[1]2020-2021 Final-merged'!M152</f>
        <v>0</v>
      </c>
      <c r="K159" s="95">
        <f>'[1]2020-2021 Final-merged'!N152</f>
        <v>0</v>
      </c>
      <c r="L159" s="95">
        <f>'[1]2020-2021 Final-merged'!O152</f>
        <v>0</v>
      </c>
      <c r="M159" s="95">
        <f t="shared" si="84"/>
        <v>0</v>
      </c>
      <c r="N159" s="95">
        <f>'[1]Hold Harmless Base-21'!Y151</f>
        <v>0</v>
      </c>
      <c r="O159" s="110">
        <f t="shared" si="85"/>
        <v>0</v>
      </c>
      <c r="P159" s="111" t="str">
        <f t="shared" si="86"/>
        <v>0</v>
      </c>
      <c r="Q159" s="112">
        <f t="shared" si="87"/>
        <v>0</v>
      </c>
      <c r="R159" s="113">
        <f t="shared" si="88"/>
        <v>0</v>
      </c>
      <c r="S159" s="114">
        <f t="shared" si="89"/>
        <v>0</v>
      </c>
      <c r="T159" s="115">
        <f t="shared" si="90"/>
        <v>0</v>
      </c>
      <c r="U159" s="101" t="b">
        <f t="shared" si="91"/>
        <v>1</v>
      </c>
      <c r="V159" s="95">
        <f t="shared" si="92"/>
        <v>0</v>
      </c>
      <c r="W159" s="95">
        <f t="shared" si="93"/>
        <v>0</v>
      </c>
      <c r="X159" s="95">
        <f t="shared" si="94"/>
        <v>0</v>
      </c>
      <c r="Y159" s="95">
        <f>'[1]Hold Harmless Base-21'!L151</f>
        <v>0</v>
      </c>
      <c r="Z159" s="95">
        <f>'[1]Hold Harmless Base-21'!M151</f>
        <v>0</v>
      </c>
      <c r="AA159" s="95">
        <f>'[1]Hold Harmless Base-21'!N151</f>
        <v>0</v>
      </c>
      <c r="AB159" s="95">
        <f>'[1]Hold Harmless Base-21'!O151</f>
        <v>0</v>
      </c>
      <c r="AC159" s="95">
        <f t="shared" si="95"/>
        <v>0</v>
      </c>
      <c r="AD159" s="116">
        <f>'[1]Populations-merged FY21'!M152</f>
        <v>0</v>
      </c>
      <c r="AE159" s="117">
        <f t="shared" si="96"/>
        <v>0.85</v>
      </c>
      <c r="AF159" s="117">
        <f t="shared" si="97"/>
        <v>0</v>
      </c>
      <c r="AG159" s="117">
        <f t="shared" si="98"/>
        <v>0</v>
      </c>
      <c r="AH159" s="117">
        <f t="shared" si="99"/>
        <v>0.85</v>
      </c>
      <c r="AI159" s="95">
        <f t="shared" si="100"/>
        <v>0</v>
      </c>
      <c r="AJ159" s="95">
        <f t="shared" si="101"/>
        <v>0</v>
      </c>
      <c r="AK159" s="95">
        <f t="shared" si="102"/>
        <v>0</v>
      </c>
      <c r="AL159" s="95">
        <f t="shared" si="103"/>
        <v>0</v>
      </c>
      <c r="AM159" s="95">
        <f t="shared" si="104"/>
        <v>0</v>
      </c>
      <c r="AN159" s="95">
        <f t="shared" si="105"/>
        <v>0</v>
      </c>
      <c r="AO159" s="95">
        <f t="shared" si="106"/>
        <v>0</v>
      </c>
      <c r="AP159" s="95">
        <f t="shared" si="107"/>
        <v>0</v>
      </c>
      <c r="AQ159" s="95">
        <f t="shared" si="108"/>
        <v>0</v>
      </c>
      <c r="AR159" s="95">
        <f t="shared" si="109"/>
        <v>0</v>
      </c>
      <c r="AS159" s="95">
        <f t="shared" si="110"/>
        <v>0</v>
      </c>
      <c r="AT159" s="95">
        <f t="shared" si="111"/>
        <v>0</v>
      </c>
      <c r="AU159" s="95">
        <v>0</v>
      </c>
      <c r="AV159" s="95">
        <f t="shared" si="112"/>
        <v>0</v>
      </c>
      <c r="AW159" s="95">
        <f>'[1]Populations-merged FY21'!K152</f>
        <v>0</v>
      </c>
      <c r="AX159" s="103"/>
      <c r="AY159" s="104">
        <v>0</v>
      </c>
      <c r="AZ159" s="118">
        <f t="shared" ref="AZ159:AZ160" si="118">AX159*AY159</f>
        <v>0</v>
      </c>
      <c r="BA159" s="119">
        <f t="shared" si="115"/>
        <v>0</v>
      </c>
      <c r="BB159" s="128">
        <f>BA159-BK159</f>
        <v>0</v>
      </c>
      <c r="BC159" s="181"/>
      <c r="BD159" s="11"/>
      <c r="BE159" s="11"/>
      <c r="BF159" s="11"/>
      <c r="BG159" s="11"/>
      <c r="BH159" s="11"/>
      <c r="BI159" s="11"/>
      <c r="BJ159" s="11"/>
      <c r="BK159" s="11"/>
      <c r="BL159" s="11"/>
    </row>
    <row r="160" spans="1:64" ht="14.5" x14ac:dyDescent="0.35">
      <c r="A160" s="101">
        <v>4799999</v>
      </c>
      <c r="B160" s="95" t="s">
        <v>503</v>
      </c>
      <c r="C160" s="95">
        <f>'[1]2020-2021 Final-merged'!F153</f>
        <v>780776.25411239499</v>
      </c>
      <c r="D160" s="95">
        <f>'[1]2020-2021 Final-merged'!G153</f>
        <v>191113.98913813499</v>
      </c>
      <c r="E160" s="95">
        <f>'[1]2020-2021 Final-merged'!H153</f>
        <v>346028.449086042</v>
      </c>
      <c r="F160" s="95">
        <f>'[1]2020-2021 Final-merged'!I153</f>
        <v>292789.99498195702</v>
      </c>
      <c r="G160" s="95">
        <f>'[1]2020-2021 Final-merged'!J153</f>
        <v>1610708.687318529</v>
      </c>
      <c r="H160" s="95">
        <f>'[1]2020-2021 Final-merged'!K153</f>
        <v>854900.12821617688</v>
      </c>
      <c r="I160" s="95">
        <f>'[1]2020-2021 Final-merged'!L153</f>
        <v>211328.92555117043</v>
      </c>
      <c r="J160" s="95">
        <f>'[1]2020-2021 Final-merged'!M153</f>
        <v>411150.94591261365</v>
      </c>
      <c r="K160" s="95">
        <f>'[1]2020-2021 Final-merged'!N153</f>
        <v>351159.49679559941</v>
      </c>
      <c r="L160" s="95">
        <f>'[1]2020-2021 Final-merged'!O153</f>
        <v>1828539.4964755601</v>
      </c>
      <c r="M160" s="95">
        <f t="shared" si="84"/>
        <v>1828539.4964755601</v>
      </c>
      <c r="N160" s="95">
        <f>'[1]Hold Harmless Base-21'!Y152</f>
        <v>1246829.0967222259</v>
      </c>
      <c r="O160" s="110">
        <f t="shared" si="85"/>
        <v>581710.39975333423</v>
      </c>
      <c r="P160" s="111">
        <f t="shared" si="86"/>
        <v>581710.39975333423</v>
      </c>
      <c r="Q160" s="112">
        <f t="shared" si="87"/>
        <v>275789.34772633814</v>
      </c>
      <c r="R160" s="113">
        <f t="shared" si="88"/>
        <v>1552750.148749222</v>
      </c>
      <c r="S160" s="114">
        <f t="shared" si="89"/>
        <v>1.245359249981596</v>
      </c>
      <c r="T160" s="115">
        <f t="shared" si="90"/>
        <v>0.8491750666267196</v>
      </c>
      <c r="U160" s="101" t="b">
        <f t="shared" si="91"/>
        <v>0</v>
      </c>
      <c r="V160" s="95">
        <f t="shared" si="92"/>
        <v>1539061.7564125478</v>
      </c>
      <c r="W160" s="95">
        <f t="shared" si="93"/>
        <v>1539061.7564125499</v>
      </c>
      <c r="X160" s="95">
        <f t="shared" si="94"/>
        <v>1539061.7564125499</v>
      </c>
      <c r="Y160" s="95">
        <f>'[1]Hold Harmless Base-21'!L152</f>
        <v>604388.96202749864</v>
      </c>
      <c r="Z160" s="95">
        <f>'[1]Hold Harmless Base-21'!M152</f>
        <v>147938.90684526946</v>
      </c>
      <c r="AA160" s="95">
        <f>'[1]Hold Harmless Base-21'!N152</f>
        <v>267856.21882526204</v>
      </c>
      <c r="AB160" s="95">
        <f>'[1]Hold Harmless Base-21'!O152</f>
        <v>226645.00902419575</v>
      </c>
      <c r="AC160" s="95">
        <f t="shared" si="95"/>
        <v>1246829.0967222259</v>
      </c>
      <c r="AD160" s="116">
        <f>'[1]Populations-merged FY21'!M153</f>
        <v>1</v>
      </c>
      <c r="AE160" s="117">
        <f t="shared" si="96"/>
        <v>0</v>
      </c>
      <c r="AF160" s="117">
        <f t="shared" si="97"/>
        <v>0</v>
      </c>
      <c r="AG160" s="117">
        <f t="shared" si="98"/>
        <v>0.95</v>
      </c>
      <c r="AH160" s="117">
        <f t="shared" si="99"/>
        <v>0.95</v>
      </c>
      <c r="AI160" s="95">
        <f t="shared" si="100"/>
        <v>1184487.6418861146</v>
      </c>
      <c r="AJ160" s="95">
        <f t="shared" si="101"/>
        <v>0</v>
      </c>
      <c r="AK160" s="95">
        <f t="shared" si="102"/>
        <v>1539061.7564125499</v>
      </c>
      <c r="AL160" s="95">
        <f t="shared" si="103"/>
        <v>1533704.5708635724</v>
      </c>
      <c r="AM160" s="95">
        <f t="shared" si="104"/>
        <v>1533704.5708635724</v>
      </c>
      <c r="AN160" s="95">
        <f t="shared" si="105"/>
        <v>0</v>
      </c>
      <c r="AO160" s="95">
        <f t="shared" si="106"/>
        <v>1533704.5708635724</v>
      </c>
      <c r="AP160" s="95">
        <f t="shared" si="107"/>
        <v>1533652.8035014558</v>
      </c>
      <c r="AQ160" s="95">
        <f t="shared" si="108"/>
        <v>1533652.8035014558</v>
      </c>
      <c r="AR160" s="95">
        <f t="shared" si="109"/>
        <v>0</v>
      </c>
      <c r="AS160" s="95">
        <f t="shared" si="110"/>
        <v>1533652.8035014558</v>
      </c>
      <c r="AT160" s="95">
        <f t="shared" si="111"/>
        <v>1533652.8035014556</v>
      </c>
      <c r="AU160" s="95">
        <v>1533652.8035014553</v>
      </c>
      <c r="AV160" s="95">
        <f t="shared" si="112"/>
        <v>0</v>
      </c>
      <c r="AW160" s="95">
        <f>'[1]Populations-merged FY21'!K153</f>
        <v>1517</v>
      </c>
      <c r="AX160" s="103">
        <f t="shared" ref="AX160" si="119">AU160/AW160</f>
        <v>1010.9774578124294</v>
      </c>
      <c r="AY160" s="104">
        <v>0</v>
      </c>
      <c r="AZ160" s="118">
        <f t="shared" si="118"/>
        <v>0</v>
      </c>
      <c r="BA160" s="119">
        <f t="shared" si="115"/>
        <v>1533652.8035014553</v>
      </c>
      <c r="BB160" s="128">
        <f>BA160-BK160</f>
        <v>1533652.8035014553</v>
      </c>
      <c r="BC160" s="181"/>
      <c r="BD160" s="11"/>
      <c r="BE160" s="11"/>
      <c r="BF160" s="11"/>
      <c r="BG160" s="11"/>
      <c r="BH160" s="11"/>
      <c r="BI160" s="11"/>
      <c r="BJ160" s="11"/>
      <c r="BK160" s="11"/>
      <c r="BL160" s="11"/>
    </row>
    <row r="161" spans="1:64" ht="14.5" x14ac:dyDescent="0.35">
      <c r="A161" s="5"/>
      <c r="B161" s="20"/>
      <c r="C161" s="47"/>
      <c r="D161" s="147"/>
      <c r="E161" s="47"/>
      <c r="F161" s="47"/>
      <c r="G161" s="20"/>
      <c r="H161" s="20"/>
      <c r="I161" s="20"/>
      <c r="J161" s="20"/>
      <c r="K161" s="20"/>
      <c r="L161" s="20"/>
      <c r="M161" s="20"/>
      <c r="N161" s="20"/>
      <c r="O161" s="47"/>
      <c r="P161" s="148"/>
      <c r="Q161" s="149"/>
      <c r="R161" s="150"/>
      <c r="S161" s="151"/>
      <c r="T161" s="152"/>
      <c r="V161" s="20"/>
      <c r="W161" s="20"/>
      <c r="X161" s="20"/>
      <c r="Y161" s="20"/>
      <c r="Z161" s="20"/>
      <c r="AA161" s="20"/>
      <c r="AB161" s="20"/>
      <c r="AC161" s="20"/>
      <c r="AD161" s="153"/>
      <c r="AE161" s="154"/>
      <c r="AF161" s="154"/>
      <c r="AG161" s="154"/>
      <c r="AH161" s="154"/>
      <c r="AI161" s="20"/>
      <c r="AJ161" s="20"/>
      <c r="AK161" s="20"/>
      <c r="AL161" s="20"/>
      <c r="AM161" s="20"/>
      <c r="AN161" s="20"/>
      <c r="AO161" s="20"/>
      <c r="AP161" s="20"/>
      <c r="AQ161" s="20"/>
      <c r="AR161" s="20"/>
      <c r="AS161" s="20"/>
      <c r="AT161" s="20"/>
      <c r="AU161" s="20"/>
      <c r="AV161" s="20"/>
      <c r="AW161" s="20"/>
      <c r="AX161" s="7"/>
      <c r="AY161" s="20"/>
      <c r="AZ161" s="39"/>
      <c r="BA161" s="416"/>
      <c r="BB161" s="2"/>
      <c r="BC161" s="181"/>
      <c r="BD161" s="11"/>
      <c r="BE161" s="11"/>
      <c r="BF161" s="11"/>
      <c r="BG161" s="11"/>
      <c r="BH161" s="11"/>
      <c r="BI161" s="11"/>
      <c r="BJ161" s="11"/>
      <c r="BK161" s="11"/>
      <c r="BL161" s="11"/>
    </row>
    <row r="162" spans="1:64" ht="23.5" thickBot="1" x14ac:dyDescent="0.3">
      <c r="A162" s="5"/>
      <c r="B162" s="155" t="s">
        <v>504</v>
      </c>
      <c r="C162" s="47"/>
      <c r="D162" s="47"/>
      <c r="E162" s="47"/>
      <c r="F162" s="47"/>
      <c r="G162" s="47"/>
      <c r="H162" s="47">
        <f t="shared" ref="H162:L162" si="120">SUM(H15:H160)</f>
        <v>127716065.37609135</v>
      </c>
      <c r="I162" s="47">
        <f t="shared" si="120"/>
        <v>29287010.28549381</v>
      </c>
      <c r="J162" s="47">
        <f t="shared" si="120"/>
        <v>85057464.115041912</v>
      </c>
      <c r="K162" s="47">
        <f t="shared" si="120"/>
        <v>86059057.437928542</v>
      </c>
      <c r="L162" s="47">
        <f t="shared" si="120"/>
        <v>328119597.21455562</v>
      </c>
      <c r="M162" s="20"/>
      <c r="N162" s="20"/>
      <c r="O162" s="47"/>
      <c r="P162" s="147"/>
      <c r="Q162" s="149"/>
      <c r="R162" s="150"/>
      <c r="S162" s="151"/>
      <c r="T162" s="152"/>
      <c r="V162" s="20"/>
      <c r="W162" s="20"/>
      <c r="X162" s="20"/>
      <c r="Y162" s="20"/>
      <c r="Z162" s="20"/>
      <c r="AA162" s="20"/>
      <c r="AB162" s="20"/>
      <c r="AC162" s="20"/>
      <c r="AD162" s="153"/>
      <c r="AE162" s="154"/>
      <c r="AF162" s="154"/>
      <c r="AG162" s="154"/>
      <c r="AH162" s="154"/>
      <c r="AI162" s="20"/>
      <c r="AJ162" s="20"/>
      <c r="AK162" s="20"/>
      <c r="AL162" s="20"/>
      <c r="AM162" s="20"/>
      <c r="AN162" s="20"/>
      <c r="AO162" s="20"/>
      <c r="AP162" s="20"/>
      <c r="AQ162" s="20"/>
      <c r="AR162" s="20"/>
      <c r="AS162" s="20"/>
      <c r="AT162" s="20"/>
      <c r="AU162" s="20"/>
      <c r="AV162" s="20"/>
      <c r="AW162" s="20"/>
      <c r="AX162" s="7"/>
      <c r="AY162" s="20"/>
      <c r="AZ162" s="39"/>
      <c r="BA162" s="416"/>
      <c r="BB162" s="156"/>
      <c r="BC162" s="58"/>
      <c r="BD162" s="11"/>
      <c r="BE162" s="11"/>
      <c r="BF162" s="11"/>
      <c r="BG162" s="11"/>
      <c r="BH162" s="11"/>
      <c r="BI162" s="11"/>
      <c r="BJ162" s="11"/>
      <c r="BK162" s="11"/>
      <c r="BL162" s="11"/>
    </row>
    <row r="163" spans="1:64" ht="13" x14ac:dyDescent="0.3">
      <c r="C163" s="157"/>
      <c r="D163" s="158"/>
      <c r="E163" s="157"/>
      <c r="F163" s="157"/>
      <c r="G163" s="159"/>
      <c r="H163" s="20"/>
      <c r="I163" s="20"/>
      <c r="J163" s="20"/>
      <c r="K163" s="160"/>
      <c r="L163" s="161">
        <f>A8-L162</f>
        <v>449920.78544437885</v>
      </c>
      <c r="M163" s="161"/>
      <c r="N163" s="161"/>
      <c r="P163" s="147"/>
      <c r="R163" s="20">
        <f>M163</f>
        <v>0</v>
      </c>
      <c r="AU163" s="20"/>
      <c r="AX163" s="7"/>
      <c r="AY163" s="47">
        <f>SUM(AY16:AY161)</f>
        <v>2180</v>
      </c>
      <c r="AZ163" s="44">
        <f>SUM(AZ15:AZ160)</f>
        <v>3094408</v>
      </c>
      <c r="BA163" s="54">
        <f>SUM(BA15:BA157)</f>
        <v>298247816.86649865</v>
      </c>
      <c r="BB163" s="44">
        <f>SUM(BB15:BB160,BH166)</f>
        <v>299781469.67000008</v>
      </c>
      <c r="BC163" s="146"/>
      <c r="BD163" s="162" t="s">
        <v>505</v>
      </c>
      <c r="BE163" s="163">
        <f>AW7</f>
        <v>156431.16037631236</v>
      </c>
      <c r="BF163" s="11"/>
      <c r="BG163" s="164" t="s">
        <v>357</v>
      </c>
      <c r="BH163" s="165">
        <f>BH157</f>
        <v>159393</v>
      </c>
      <c r="BI163" s="11"/>
      <c r="BJ163" s="11"/>
      <c r="BK163" s="11"/>
      <c r="BL163" s="11"/>
    </row>
    <row r="164" spans="1:64" ht="38.5" thickBot="1" x14ac:dyDescent="0.35">
      <c r="D164" s="147"/>
      <c r="E164" s="47"/>
      <c r="F164" s="47"/>
      <c r="G164" s="20"/>
      <c r="H164" s="20"/>
      <c r="K164" s="51" t="s">
        <v>506</v>
      </c>
      <c r="L164" s="161">
        <f>A9</f>
        <v>22999866.260000002</v>
      </c>
      <c r="M164" s="161">
        <f>L164</f>
        <v>22999866.260000002</v>
      </c>
      <c r="N164" s="161" t="s">
        <v>506</v>
      </c>
      <c r="R164" s="20"/>
      <c r="U164" s="166" t="s">
        <v>507</v>
      </c>
      <c r="V164" s="161">
        <f>$M163</f>
        <v>0</v>
      </c>
      <c r="X164" s="161">
        <f>$M164</f>
        <v>22999866.260000002</v>
      </c>
      <c r="AS164" s="6" t="s">
        <v>508</v>
      </c>
      <c r="AT164" s="6"/>
      <c r="AU164" s="161">
        <f>$M163</f>
        <v>0</v>
      </c>
      <c r="AX164" s="7"/>
      <c r="AY164" s="5"/>
      <c r="AZ164" s="417"/>
      <c r="BB164" s="44">
        <f>AZ163</f>
        <v>3094408</v>
      </c>
      <c r="BC164" s="146"/>
      <c r="BD164" s="167" t="s">
        <v>509</v>
      </c>
      <c r="BE164" s="168">
        <f>BJ157-BJ55</f>
        <v>21922</v>
      </c>
      <c r="BF164" s="11"/>
      <c r="BG164" s="169" t="s">
        <v>355</v>
      </c>
      <c r="BH164" s="170">
        <f>BD157</f>
        <v>237265</v>
      </c>
      <c r="BI164" s="11"/>
      <c r="BJ164" s="11"/>
      <c r="BK164" s="11"/>
      <c r="BL164" s="11"/>
    </row>
    <row r="165" spans="1:64" ht="13.5" thickBot="1" x14ac:dyDescent="0.35">
      <c r="H165" s="20"/>
      <c r="K165" s="51" t="s">
        <v>510</v>
      </c>
      <c r="L165" s="161">
        <f>A10</f>
        <v>2693774.07</v>
      </c>
      <c r="M165" s="161">
        <f>L165</f>
        <v>2693774.07</v>
      </c>
      <c r="N165" s="6" t="s">
        <v>511</v>
      </c>
      <c r="R165" s="5"/>
      <c r="U165" s="166" t="s">
        <v>512</v>
      </c>
      <c r="V165" s="161">
        <f>$M164</f>
        <v>22999866.260000002</v>
      </c>
      <c r="X165" s="161">
        <f>$M165</f>
        <v>2693774.07</v>
      </c>
      <c r="AS165" s="6" t="s">
        <v>513</v>
      </c>
      <c r="AT165" s="6"/>
      <c r="AU165" s="161">
        <f>$M164</f>
        <v>22999866.260000002</v>
      </c>
      <c r="AX165" s="7"/>
      <c r="AY165" s="5"/>
      <c r="AZ165" s="171"/>
      <c r="BB165" s="44">
        <f>SUM(BB163:BB164)</f>
        <v>302875877.67000008</v>
      </c>
      <c r="BC165" s="11"/>
      <c r="BD165" s="172" t="s">
        <v>514</v>
      </c>
      <c r="BE165" s="168">
        <f>BE163+BE164</f>
        <v>178353.16037631236</v>
      </c>
      <c r="BF165" s="11"/>
      <c r="BG165" s="173" t="s">
        <v>356</v>
      </c>
      <c r="BH165" s="174">
        <f>BF157</f>
        <v>45914</v>
      </c>
      <c r="BI165" s="11"/>
      <c r="BJ165" s="11"/>
      <c r="BK165" s="11"/>
      <c r="BL165" s="11"/>
    </row>
    <row r="166" spans="1:64" ht="39.5" thickBot="1" x14ac:dyDescent="0.35">
      <c r="K166" s="175" t="s">
        <v>515</v>
      </c>
      <c r="L166" s="161">
        <f>C11</f>
        <v>0</v>
      </c>
      <c r="M166" s="161">
        <v>0</v>
      </c>
      <c r="N166" s="418" t="s">
        <v>516</v>
      </c>
      <c r="R166" s="5"/>
      <c r="X166" s="38">
        <f>A11</f>
        <v>0</v>
      </c>
      <c r="AS166" s="176" t="s">
        <v>517</v>
      </c>
      <c r="AT166" s="6"/>
      <c r="AU166" s="161">
        <f>A11</f>
        <v>0</v>
      </c>
      <c r="AX166" s="7"/>
      <c r="AY166" s="5"/>
      <c r="BB166" s="2"/>
      <c r="BC166" s="146"/>
      <c r="BD166" s="11"/>
      <c r="BE166" s="11"/>
      <c r="BF166" s="11"/>
      <c r="BG166" s="177" t="s">
        <v>518</v>
      </c>
      <c r="BH166" s="168">
        <f>SUM(BH163:BH165)</f>
        <v>442572</v>
      </c>
      <c r="BI166" s="11"/>
      <c r="BJ166" s="11"/>
      <c r="BK166" s="11"/>
      <c r="BL166" s="11"/>
    </row>
    <row r="167" spans="1:64" ht="13" x14ac:dyDescent="0.3">
      <c r="R167" s="5"/>
      <c r="X167" s="20"/>
      <c r="AS167" s="178" t="s">
        <v>519</v>
      </c>
      <c r="AT167" s="6"/>
      <c r="AU167" s="161"/>
      <c r="AX167" s="7"/>
      <c r="AY167" s="5"/>
      <c r="BB167" s="2"/>
      <c r="BC167" s="11"/>
      <c r="BD167" s="11"/>
      <c r="BE167" s="11"/>
      <c r="BF167" s="11"/>
      <c r="BG167" s="11"/>
      <c r="BH167" s="11"/>
      <c r="BI167" s="11"/>
      <c r="BJ167" s="11"/>
      <c r="BK167" s="11"/>
      <c r="BL167" s="11"/>
    </row>
    <row r="168" spans="1:64" x14ac:dyDescent="0.25">
      <c r="BD168" s="44"/>
    </row>
  </sheetData>
  <mergeCells count="12">
    <mergeCell ref="C8:E8"/>
    <mergeCell ref="Q8:S8"/>
    <mergeCell ref="C9:E9"/>
    <mergeCell ref="BC9:BD9"/>
    <mergeCell ref="BC13:BD13"/>
    <mergeCell ref="BG13:BH13"/>
    <mergeCell ref="BI13:BJ13"/>
    <mergeCell ref="BC158:BD158"/>
    <mergeCell ref="BE158:BF158"/>
    <mergeCell ref="BG158:BH158"/>
    <mergeCell ref="BI158:BJ158"/>
    <mergeCell ref="BE13:BF13"/>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D1688-76DD-44A4-A18C-5E88DB2DBED1}">
  <dimension ref="A1:U160"/>
  <sheetViews>
    <sheetView topLeftCell="D85" workbookViewId="0">
      <selection activeCell="E111" sqref="E111"/>
    </sheetView>
  </sheetViews>
  <sheetFormatPr defaultColWidth="9.1796875" defaultRowHeight="12.5" x14ac:dyDescent="0.25"/>
  <cols>
    <col min="1" max="1" width="5.26953125" style="2" hidden="1" customWidth="1"/>
    <col min="2" max="2" width="4.26953125" style="2" hidden="1" customWidth="1"/>
    <col min="3" max="3" width="5" style="2" hidden="1" customWidth="1"/>
    <col min="4" max="4" width="9.81640625" style="2" bestFit="1" customWidth="1"/>
    <col min="5" max="5" width="42.1796875" style="2" customWidth="1"/>
    <col min="6" max="6" width="10" style="2" bestFit="1" customWidth="1"/>
    <col min="7" max="8" width="10" style="2" customWidth="1"/>
    <col min="9" max="9" width="7.1796875" style="2" customWidth="1"/>
    <col min="10" max="10" width="6.81640625" style="2" bestFit="1" customWidth="1"/>
    <col min="11" max="11" width="9.26953125" style="2" bestFit="1" customWidth="1"/>
    <col min="12" max="12" width="6.54296875" style="2" bestFit="1" customWidth="1"/>
    <col min="13" max="13" width="11.26953125" style="2" bestFit="1" customWidth="1"/>
    <col min="14" max="14" width="10.1796875" style="2" customWidth="1"/>
    <col min="15" max="15" width="11.1796875" style="2" customWidth="1"/>
    <col min="16" max="16" width="12.54296875" style="2" customWidth="1"/>
    <col min="17" max="17" width="10.1796875" style="2" bestFit="1" customWidth="1"/>
    <col min="18" max="18" width="10.54296875" style="2" bestFit="1" customWidth="1"/>
    <col min="19" max="16384" width="9.1796875" style="2"/>
  </cols>
  <sheetData>
    <row r="1" spans="1:21" s="11" customFormat="1" x14ac:dyDescent="0.25">
      <c r="E1" s="179" t="str">
        <f>'[2]Populations-merged FY21'!E2</f>
        <v xml:space="preserve">FORMULA COUNTS USED TO DETERMINE Final SCHOOL YEAR 2020-2021 TITLE I ALLOCATIONS </v>
      </c>
      <c r="M1" s="23"/>
    </row>
    <row r="2" spans="1:21" s="11" customFormat="1" x14ac:dyDescent="0.25">
      <c r="A2" s="181"/>
      <c r="B2" s="181"/>
      <c r="C2" s="181"/>
      <c r="M2" s="23"/>
      <c r="N2" s="389" t="s">
        <v>520</v>
      </c>
      <c r="O2" s="389"/>
      <c r="P2" s="389"/>
      <c r="Q2" s="389"/>
      <c r="R2" s="389"/>
      <c r="S2" s="389"/>
      <c r="T2" s="389"/>
      <c r="U2" s="389"/>
    </row>
    <row r="3" spans="1:21" s="11" customFormat="1" x14ac:dyDescent="0.25">
      <c r="E3" s="23" t="s">
        <v>279</v>
      </c>
      <c r="M3" s="23"/>
    </row>
    <row r="4" spans="1:21" x14ac:dyDescent="0.25">
      <c r="A4" s="203" t="s">
        <v>521</v>
      </c>
      <c r="B4" s="203" t="s">
        <v>521</v>
      </c>
      <c r="C4" s="203" t="s">
        <v>521</v>
      </c>
      <c r="E4" s="11"/>
      <c r="M4" s="47"/>
    </row>
    <row r="5" spans="1:21" s="11" customFormat="1" ht="12.75" customHeight="1" x14ac:dyDescent="0.3">
      <c r="B5" s="78"/>
      <c r="E5" s="181"/>
      <c r="M5" s="182" t="s">
        <v>522</v>
      </c>
      <c r="N5" s="79" t="s">
        <v>523</v>
      </c>
      <c r="P5" s="79" t="s">
        <v>524</v>
      </c>
      <c r="R5" s="79" t="s">
        <v>525</v>
      </c>
    </row>
    <row r="6" spans="1:21" s="11" customFormat="1" ht="12.75" customHeight="1" x14ac:dyDescent="0.25">
      <c r="E6" s="181" t="s">
        <v>526</v>
      </c>
      <c r="F6" s="181">
        <v>2018</v>
      </c>
      <c r="G6" s="560" t="s">
        <v>527</v>
      </c>
      <c r="H6" s="558" t="s">
        <v>528</v>
      </c>
      <c r="M6" s="182" t="s">
        <v>529</v>
      </c>
      <c r="N6" s="79"/>
      <c r="O6" s="559" t="s">
        <v>530</v>
      </c>
      <c r="P6" s="79"/>
      <c r="Q6" s="181" t="s">
        <v>531</v>
      </c>
      <c r="R6" s="79"/>
    </row>
    <row r="7" spans="1:21" s="11" customFormat="1" ht="20" x14ac:dyDescent="0.25">
      <c r="D7" s="181" t="s">
        <v>235</v>
      </c>
      <c r="E7" s="181" t="s">
        <v>532</v>
      </c>
      <c r="F7" s="181" t="s">
        <v>533</v>
      </c>
      <c r="G7" s="558" t="s">
        <v>534</v>
      </c>
      <c r="H7" s="558"/>
      <c r="I7" s="181" t="s">
        <v>35</v>
      </c>
      <c r="J7" s="181" t="s">
        <v>36</v>
      </c>
      <c r="K7" s="181" t="s">
        <v>37</v>
      </c>
      <c r="L7" s="181" t="s">
        <v>535</v>
      </c>
      <c r="M7" s="182" t="s">
        <v>536</v>
      </c>
      <c r="N7" s="79"/>
      <c r="O7" s="557" t="s">
        <v>537</v>
      </c>
      <c r="P7" s="79"/>
      <c r="Q7" s="181" t="s">
        <v>529</v>
      </c>
      <c r="R7" s="79"/>
    </row>
    <row r="8" spans="1:21" s="11" customFormat="1" x14ac:dyDescent="0.25">
      <c r="D8" s="552"/>
      <c r="E8" s="552"/>
      <c r="F8" s="552"/>
      <c r="G8" s="556"/>
      <c r="H8" s="555"/>
      <c r="I8" s="552"/>
      <c r="J8" s="552"/>
      <c r="K8" s="552"/>
      <c r="L8" s="552"/>
      <c r="M8" s="554"/>
      <c r="N8" s="551"/>
      <c r="O8" s="553"/>
      <c r="P8" s="551"/>
      <c r="Q8" s="552"/>
      <c r="R8" s="551"/>
    </row>
    <row r="9" spans="1:21" ht="13" x14ac:dyDescent="0.25">
      <c r="D9" s="550"/>
      <c r="E9" s="548" t="s">
        <v>82</v>
      </c>
      <c r="F9" s="549">
        <f>'[2]Populations-merged FY21'!F8</f>
        <v>4046.0493456945496</v>
      </c>
      <c r="G9" s="544">
        <f>'[2]Spec Schs Calculations-21'!G6</f>
        <v>6</v>
      </c>
      <c r="H9" s="546">
        <f>F9-G9</f>
        <v>4040.0493456945496</v>
      </c>
      <c r="I9" s="549">
        <f>'[2]Populations-merged FY21'!G8</f>
        <v>0</v>
      </c>
      <c r="J9" s="549">
        <f>'[2]Populations-merged FY21'!H8</f>
        <v>0</v>
      </c>
      <c r="K9" s="549">
        <f>'[2]Populations-merged FY21'!I8</f>
        <v>23</v>
      </c>
      <c r="L9" s="549">
        <f>'[2]Populations-merged FY21'!J8</f>
        <v>0</v>
      </c>
      <c r="M9" s="549">
        <f t="shared" ref="M9:M48" si="0">SUM(F9,I9:L9)</f>
        <v>4069.0493456945496</v>
      </c>
      <c r="N9" s="542">
        <f>SUM(H9:L9)</f>
        <v>4063.0493456945496</v>
      </c>
      <c r="O9" s="546">
        <f>'[2]Populations-merged FY21'!L8</f>
        <v>9213</v>
      </c>
      <c r="P9" s="542">
        <f>O9-G9</f>
        <v>9207</v>
      </c>
      <c r="Q9" s="547">
        <f>M9/O9</f>
        <v>0.44166388208993268</v>
      </c>
      <c r="R9" s="540">
        <f>N9/P9</f>
        <v>0.44130002668562501</v>
      </c>
    </row>
    <row r="10" spans="1:21" ht="13" x14ac:dyDescent="0.25">
      <c r="A10" s="2">
        <v>1</v>
      </c>
      <c r="B10" s="2">
        <v>47</v>
      </c>
      <c r="C10" s="3" t="s">
        <v>538</v>
      </c>
      <c r="D10" s="538">
        <v>4700030</v>
      </c>
      <c r="E10" s="538" t="s">
        <v>360</v>
      </c>
      <c r="F10" s="537">
        <f>'[2]Populations-merged FY21'!F9</f>
        <v>105</v>
      </c>
      <c r="G10" s="544">
        <f>'[2]Spec Schs Calculations-21'!G7</f>
        <v>1</v>
      </c>
      <c r="H10" s="546">
        <f t="shared" ref="H10:H73" si="1">F10-G10</f>
        <v>104</v>
      </c>
      <c r="I10" s="537">
        <f>'[2]Populations-merged FY21'!G9</f>
        <v>0</v>
      </c>
      <c r="J10" s="537">
        <f>'[2]Populations-merged FY21'!H9</f>
        <v>0</v>
      </c>
      <c r="K10" s="537">
        <f>'[2]Populations-merged FY21'!I9</f>
        <v>0</v>
      </c>
      <c r="L10" s="537">
        <f>'[2]Populations-merged FY21'!J9</f>
        <v>0</v>
      </c>
      <c r="M10" s="537">
        <f t="shared" si="0"/>
        <v>105</v>
      </c>
      <c r="N10" s="542">
        <f t="shared" ref="N10:N48" si="2">SUM(H10:L10)</f>
        <v>104</v>
      </c>
      <c r="O10" s="98">
        <f>'[2]Populations-merged FY21'!L9</f>
        <v>384</v>
      </c>
      <c r="P10" s="542">
        <f t="shared" ref="P10:P73" si="3">O10-G10</f>
        <v>383</v>
      </c>
      <c r="Q10" s="541">
        <f t="shared" ref="Q10:R73" si="4">M10/O10</f>
        <v>0.2734375</v>
      </c>
      <c r="R10" s="540">
        <f t="shared" si="4"/>
        <v>0.27154046997389036</v>
      </c>
    </row>
    <row r="11" spans="1:21" ht="13" x14ac:dyDescent="0.25">
      <c r="A11" s="2">
        <v>1</v>
      </c>
      <c r="B11" s="2">
        <v>47</v>
      </c>
      <c r="C11" s="3" t="s">
        <v>538</v>
      </c>
      <c r="D11" s="538">
        <v>4700060</v>
      </c>
      <c r="E11" s="538" t="s">
        <v>361</v>
      </c>
      <c r="F11" s="537">
        <f>'[2]Populations-merged FY21'!F10</f>
        <v>191</v>
      </c>
      <c r="G11" s="544">
        <f>'[2]Spec Schs Calculations-21'!G8</f>
        <v>0</v>
      </c>
      <c r="H11" s="546">
        <f t="shared" si="1"/>
        <v>191</v>
      </c>
      <c r="I11" s="537">
        <f>'[2]Populations-merged FY21'!G10</f>
        <v>0</v>
      </c>
      <c r="J11" s="537">
        <f>'[2]Populations-merged FY21'!H10</f>
        <v>0</v>
      </c>
      <c r="K11" s="537">
        <f>'[2]Populations-merged FY21'!I10</f>
        <v>3</v>
      </c>
      <c r="L11" s="537">
        <f>'[2]Populations-merged FY21'!J10</f>
        <v>0</v>
      </c>
      <c r="M11" s="537">
        <f t="shared" si="0"/>
        <v>194</v>
      </c>
      <c r="N11" s="542">
        <f t="shared" si="2"/>
        <v>194</v>
      </c>
      <c r="O11" s="98">
        <f>'[2]Populations-merged FY21'!L10</f>
        <v>1265</v>
      </c>
      <c r="P11" s="542">
        <f t="shared" si="3"/>
        <v>1265</v>
      </c>
      <c r="Q11" s="541">
        <f t="shared" si="4"/>
        <v>0.15335968379446641</v>
      </c>
      <c r="R11" s="540">
        <f t="shared" si="4"/>
        <v>0.15335968379446641</v>
      </c>
    </row>
    <row r="12" spans="1:21" ht="13" x14ac:dyDescent="0.25">
      <c r="A12" s="2">
        <v>1</v>
      </c>
      <c r="B12" s="2">
        <v>47</v>
      </c>
      <c r="C12" s="3" t="s">
        <v>538</v>
      </c>
      <c r="D12" s="538">
        <v>4700090</v>
      </c>
      <c r="E12" s="538" t="s">
        <v>362</v>
      </c>
      <c r="F12" s="537">
        <f>'[2]Populations-merged FY21'!F11</f>
        <v>1280</v>
      </c>
      <c r="G12" s="544">
        <f>'[2]Spec Schs Calculations-21'!G9</f>
        <v>1</v>
      </c>
      <c r="H12" s="546">
        <f t="shared" si="1"/>
        <v>1279</v>
      </c>
      <c r="I12" s="537">
        <f>'[2]Populations-merged FY21'!G11</f>
        <v>66</v>
      </c>
      <c r="J12" s="537">
        <f>'[2]Populations-merged FY21'!H11</f>
        <v>0</v>
      </c>
      <c r="K12" s="537">
        <f>'[2]Populations-merged FY21'!I11</f>
        <v>40</v>
      </c>
      <c r="L12" s="537">
        <f>'[2]Populations-merged FY21'!J11</f>
        <v>0</v>
      </c>
      <c r="M12" s="537">
        <f t="shared" si="0"/>
        <v>1386</v>
      </c>
      <c r="N12" s="542">
        <f t="shared" si="2"/>
        <v>1385</v>
      </c>
      <c r="O12" s="98">
        <f>'[2]Populations-merged FY21'!L11</f>
        <v>7100</v>
      </c>
      <c r="P12" s="542">
        <f t="shared" si="3"/>
        <v>7099</v>
      </c>
      <c r="Q12" s="541">
        <f t="shared" si="4"/>
        <v>0.19521126760563381</v>
      </c>
      <c r="R12" s="540">
        <f t="shared" si="4"/>
        <v>0.19509790111283279</v>
      </c>
    </row>
    <row r="13" spans="1:21" ht="13" x14ac:dyDescent="0.25">
      <c r="C13" s="3"/>
      <c r="D13" s="548">
        <v>4700152</v>
      </c>
      <c r="E13" s="548" t="s">
        <v>86</v>
      </c>
      <c r="F13" s="549">
        <f>'[2]Populations-merged FY21'!F12</f>
        <v>313</v>
      </c>
      <c r="G13" s="544">
        <f>'[2]Spec Schs Calculations-21'!G10</f>
        <v>0</v>
      </c>
      <c r="H13" s="546">
        <f t="shared" si="1"/>
        <v>313</v>
      </c>
      <c r="I13" s="549">
        <f>'[2]Populations-merged FY21'!G12</f>
        <v>0</v>
      </c>
      <c r="J13" s="549">
        <f>'[2]Populations-merged FY21'!H12</f>
        <v>0</v>
      </c>
      <c r="K13" s="549">
        <f>'[2]Populations-merged FY21'!I12</f>
        <v>4</v>
      </c>
      <c r="L13" s="549">
        <f>'[2]Populations-merged FY21'!J12</f>
        <v>0</v>
      </c>
      <c r="M13" s="549">
        <f t="shared" si="0"/>
        <v>317</v>
      </c>
      <c r="N13" s="542">
        <f t="shared" si="2"/>
        <v>317</v>
      </c>
      <c r="O13" s="98">
        <f>'[2]Populations-merged FY21'!L12</f>
        <v>3902</v>
      </c>
      <c r="P13" s="542">
        <f t="shared" si="3"/>
        <v>3902</v>
      </c>
      <c r="Q13" s="547">
        <f t="shared" si="4"/>
        <v>8.1240389543823677E-2</v>
      </c>
      <c r="R13" s="540">
        <f t="shared" si="4"/>
        <v>8.1240389543823677E-2</v>
      </c>
    </row>
    <row r="14" spans="1:21" ht="13" x14ac:dyDescent="0.25">
      <c r="A14" s="2">
        <v>1</v>
      </c>
      <c r="B14" s="2">
        <v>47</v>
      </c>
      <c r="C14" s="3" t="s">
        <v>538</v>
      </c>
      <c r="D14" s="538">
        <v>4700120</v>
      </c>
      <c r="E14" s="538" t="s">
        <v>539</v>
      </c>
      <c r="F14" s="537">
        <f>'[2]Populations-merged FY21'!F13</f>
        <v>454</v>
      </c>
      <c r="G14" s="544">
        <f>'[2]Spec Schs Calculations-21'!G11</f>
        <v>0</v>
      </c>
      <c r="H14" s="546">
        <f t="shared" si="1"/>
        <v>454</v>
      </c>
      <c r="I14" s="537">
        <f>'[2]Populations-merged FY21'!G13</f>
        <v>0</v>
      </c>
      <c r="J14" s="537">
        <f>'[2]Populations-merged FY21'!H13</f>
        <v>0</v>
      </c>
      <c r="K14" s="537">
        <f>'[2]Populations-merged FY21'!I13</f>
        <v>6</v>
      </c>
      <c r="L14" s="537">
        <f>'[2]Populations-merged FY21'!J13</f>
        <v>0</v>
      </c>
      <c r="M14" s="537">
        <f t="shared" si="0"/>
        <v>460</v>
      </c>
      <c r="N14" s="542">
        <f t="shared" si="2"/>
        <v>460</v>
      </c>
      <c r="O14" s="98">
        <f>'[2]Populations-merged FY21'!L13</f>
        <v>1424</v>
      </c>
      <c r="P14" s="542">
        <f t="shared" si="3"/>
        <v>1424</v>
      </c>
      <c r="Q14" s="541">
        <f t="shared" si="4"/>
        <v>0.32303370786516855</v>
      </c>
      <c r="R14" s="540">
        <f t="shared" si="4"/>
        <v>0.32303370786516855</v>
      </c>
    </row>
    <row r="15" spans="1:21" ht="13" x14ac:dyDescent="0.25">
      <c r="C15" s="3"/>
      <c r="D15" s="538">
        <v>4700153</v>
      </c>
      <c r="E15" s="538" t="s">
        <v>88</v>
      </c>
      <c r="F15" s="537">
        <f>'[2]Populations-merged FY21'!F14</f>
        <v>1430</v>
      </c>
      <c r="G15" s="544">
        <f>'[2]Spec Schs Calculations-21'!G12</f>
        <v>1</v>
      </c>
      <c r="H15" s="546">
        <f t="shared" si="1"/>
        <v>1429</v>
      </c>
      <c r="I15" s="537">
        <f>'[2]Populations-merged FY21'!G14</f>
        <v>484</v>
      </c>
      <c r="J15" s="537">
        <f>'[2]Populations-merged FY21'!H14</f>
        <v>0</v>
      </c>
      <c r="K15" s="537">
        <f>'[2]Populations-merged FY21'!I14</f>
        <v>7</v>
      </c>
      <c r="L15" s="537">
        <f>'[2]Populations-merged FY21'!J14</f>
        <v>0</v>
      </c>
      <c r="M15" s="537">
        <f t="shared" si="0"/>
        <v>1921</v>
      </c>
      <c r="N15" s="542">
        <f t="shared" si="2"/>
        <v>1920</v>
      </c>
      <c r="O15" s="98">
        <f>'[2]Populations-merged FY21'!L14</f>
        <v>10623</v>
      </c>
      <c r="P15" s="542">
        <f t="shared" si="3"/>
        <v>10622</v>
      </c>
      <c r="Q15" s="547">
        <f t="shared" si="4"/>
        <v>0.18083403934858328</v>
      </c>
      <c r="R15" s="540">
        <f t="shared" si="4"/>
        <v>0.18075691960082846</v>
      </c>
    </row>
    <row r="16" spans="1:21" ht="13" x14ac:dyDescent="0.25">
      <c r="A16" s="2">
        <v>1</v>
      </c>
      <c r="B16" s="2">
        <v>47</v>
      </c>
      <c r="C16" s="3" t="s">
        <v>538</v>
      </c>
      <c r="D16" s="538">
        <v>4700180</v>
      </c>
      <c r="E16" s="538" t="s">
        <v>366</v>
      </c>
      <c r="F16" s="537">
        <f>'[2]Populations-merged FY21'!F15</f>
        <v>1826</v>
      </c>
      <c r="G16" s="544">
        <f>'[2]Spec Schs Calculations-21'!G13</f>
        <v>4</v>
      </c>
      <c r="H16" s="546">
        <f t="shared" si="1"/>
        <v>1822</v>
      </c>
      <c r="I16" s="537">
        <f>'[2]Populations-merged FY21'!G15</f>
        <v>0</v>
      </c>
      <c r="J16" s="537">
        <f>'[2]Populations-merged FY21'!H15</f>
        <v>0</v>
      </c>
      <c r="K16" s="537">
        <f>'[2]Populations-merged FY21'!I15</f>
        <v>28</v>
      </c>
      <c r="L16" s="537">
        <f>'[2]Populations-merged FY21'!J15</f>
        <v>0</v>
      </c>
      <c r="M16" s="537">
        <f t="shared" si="0"/>
        <v>1854</v>
      </c>
      <c r="N16" s="542">
        <f t="shared" si="2"/>
        <v>1850</v>
      </c>
      <c r="O16" s="98">
        <f>'[2]Populations-merged FY21'!L15</f>
        <v>9151</v>
      </c>
      <c r="P16" s="542">
        <f t="shared" si="3"/>
        <v>9147</v>
      </c>
      <c r="Q16" s="541">
        <f t="shared" si="4"/>
        <v>0.20260080865479183</v>
      </c>
      <c r="R16" s="540">
        <f t="shared" si="4"/>
        <v>0.20225210451514158</v>
      </c>
    </row>
    <row r="17" spans="1:18" ht="13" x14ac:dyDescent="0.25">
      <c r="A17" s="2">
        <v>1</v>
      </c>
      <c r="B17" s="2">
        <v>47</v>
      </c>
      <c r="C17" s="3" t="s">
        <v>538</v>
      </c>
      <c r="D17" s="538">
        <v>4700210</v>
      </c>
      <c r="E17" s="538" t="s">
        <v>367</v>
      </c>
      <c r="F17" s="537">
        <f>'[2]Populations-merged FY21'!F16</f>
        <v>81</v>
      </c>
      <c r="G17" s="544">
        <f>'[2]Spec Schs Calculations-21'!G14</f>
        <v>0</v>
      </c>
      <c r="H17" s="546">
        <f t="shared" si="1"/>
        <v>81</v>
      </c>
      <c r="I17" s="537">
        <f>'[2]Populations-merged FY21'!G16</f>
        <v>0</v>
      </c>
      <c r="J17" s="537">
        <f>'[2]Populations-merged FY21'!H16</f>
        <v>0</v>
      </c>
      <c r="K17" s="537">
        <f>'[2]Populations-merged FY21'!I16</f>
        <v>0</v>
      </c>
      <c r="L17" s="537">
        <f>'[2]Populations-merged FY21'!J16</f>
        <v>0</v>
      </c>
      <c r="M17" s="537">
        <f t="shared" si="0"/>
        <v>81</v>
      </c>
      <c r="N17" s="542">
        <f t="shared" si="2"/>
        <v>81</v>
      </c>
      <c r="O17" s="98">
        <f>'[2]Populations-merged FY21'!L16</f>
        <v>327</v>
      </c>
      <c r="P17" s="542">
        <f t="shared" si="3"/>
        <v>327</v>
      </c>
      <c r="Q17" s="541">
        <f t="shared" si="4"/>
        <v>0.24770642201834864</v>
      </c>
      <c r="R17" s="540">
        <f t="shared" si="4"/>
        <v>0.24770642201834864</v>
      </c>
    </row>
    <row r="18" spans="1:18" ht="13" x14ac:dyDescent="0.25">
      <c r="A18" s="2">
        <v>1</v>
      </c>
      <c r="B18" s="2">
        <v>47</v>
      </c>
      <c r="C18" s="3" t="s">
        <v>538</v>
      </c>
      <c r="D18" s="538">
        <v>4700240</v>
      </c>
      <c r="E18" s="538" t="s">
        <v>368</v>
      </c>
      <c r="F18" s="537">
        <f>'[2]Populations-merged FY21'!F17</f>
        <v>672</v>
      </c>
      <c r="G18" s="544">
        <f>'[2]Spec Schs Calculations-21'!G15</f>
        <v>0</v>
      </c>
      <c r="H18" s="546">
        <f t="shared" si="1"/>
        <v>672</v>
      </c>
      <c r="I18" s="537">
        <f>'[2]Populations-merged FY21'!G17</f>
        <v>0</v>
      </c>
      <c r="J18" s="537">
        <f>'[2]Populations-merged FY21'!H17</f>
        <v>0</v>
      </c>
      <c r="K18" s="537">
        <f>'[2]Populations-merged FY21'!I17</f>
        <v>11</v>
      </c>
      <c r="L18" s="537">
        <f>'[2]Populations-merged FY21'!J17</f>
        <v>0</v>
      </c>
      <c r="M18" s="537">
        <f t="shared" si="0"/>
        <v>683</v>
      </c>
      <c r="N18" s="542">
        <f t="shared" si="2"/>
        <v>683</v>
      </c>
      <c r="O18" s="98">
        <f>'[2]Populations-merged FY21'!L17</f>
        <v>2427</v>
      </c>
      <c r="P18" s="542">
        <f t="shared" si="3"/>
        <v>2427</v>
      </c>
      <c r="Q18" s="541">
        <f t="shared" si="4"/>
        <v>0.28141738772146685</v>
      </c>
      <c r="R18" s="540">
        <f t="shared" si="4"/>
        <v>0.28141738772146685</v>
      </c>
    </row>
    <row r="19" spans="1:18" ht="13" x14ac:dyDescent="0.25">
      <c r="A19" s="2">
        <v>1</v>
      </c>
      <c r="B19" s="2">
        <v>47</v>
      </c>
      <c r="C19" s="3" t="s">
        <v>538</v>
      </c>
      <c r="D19" s="538">
        <v>4700270</v>
      </c>
      <c r="E19" s="538" t="s">
        <v>369</v>
      </c>
      <c r="F19" s="537">
        <f>'[2]Populations-merged FY21'!F18</f>
        <v>544</v>
      </c>
      <c r="G19" s="544">
        <f>'[2]Spec Schs Calculations-21'!G16</f>
        <v>0</v>
      </c>
      <c r="H19" s="546">
        <f t="shared" si="1"/>
        <v>544</v>
      </c>
      <c r="I19" s="537">
        <f>'[2]Populations-merged FY21'!G18</f>
        <v>0</v>
      </c>
      <c r="J19" s="537">
        <f>'[2]Populations-merged FY21'!H18</f>
        <v>0</v>
      </c>
      <c r="K19" s="537">
        <f>'[2]Populations-merged FY21'!I18</f>
        <v>3</v>
      </c>
      <c r="L19" s="537">
        <f>'[2]Populations-merged FY21'!J18</f>
        <v>0</v>
      </c>
      <c r="M19" s="537">
        <f t="shared" si="0"/>
        <v>547</v>
      </c>
      <c r="N19" s="542">
        <f t="shared" si="2"/>
        <v>547</v>
      </c>
      <c r="O19" s="98">
        <f>'[2]Populations-merged FY21'!L18</f>
        <v>1651</v>
      </c>
      <c r="P19" s="542">
        <f t="shared" si="3"/>
        <v>1651</v>
      </c>
      <c r="Q19" s="541">
        <f t="shared" si="4"/>
        <v>0.33131435493640216</v>
      </c>
      <c r="R19" s="540">
        <f t="shared" si="4"/>
        <v>0.33131435493640216</v>
      </c>
    </row>
    <row r="20" spans="1:18" ht="13" x14ac:dyDescent="0.25">
      <c r="A20" s="2">
        <v>1</v>
      </c>
      <c r="B20" s="2">
        <v>47</v>
      </c>
      <c r="C20" s="3" t="s">
        <v>538</v>
      </c>
      <c r="D20" s="538">
        <v>4700300</v>
      </c>
      <c r="E20" s="538" t="s">
        <v>370</v>
      </c>
      <c r="F20" s="537">
        <f>'[2]Populations-merged FY21'!F19</f>
        <v>1825</v>
      </c>
      <c r="G20" s="544">
        <f>'[2]Spec Schs Calculations-21'!G17</f>
        <v>15</v>
      </c>
      <c r="H20" s="546">
        <f t="shared" si="1"/>
        <v>1810</v>
      </c>
      <c r="I20" s="537">
        <f>'[2]Populations-merged FY21'!G19</f>
        <v>111</v>
      </c>
      <c r="J20" s="537">
        <f>'[2]Populations-merged FY21'!H19</f>
        <v>0</v>
      </c>
      <c r="K20" s="537">
        <f>'[2]Populations-merged FY21'!I19</f>
        <v>54</v>
      </c>
      <c r="L20" s="537">
        <f>'[2]Populations-merged FY21'!J19</f>
        <v>0</v>
      </c>
      <c r="M20" s="537">
        <f t="shared" si="0"/>
        <v>1990</v>
      </c>
      <c r="N20" s="542">
        <f t="shared" si="2"/>
        <v>1975</v>
      </c>
      <c r="O20" s="98">
        <f>'[2]Populations-merged FY21'!L19</f>
        <v>13604</v>
      </c>
      <c r="P20" s="542">
        <f t="shared" si="3"/>
        <v>13589</v>
      </c>
      <c r="Q20" s="541">
        <f t="shared" si="4"/>
        <v>0.14628050573360776</v>
      </c>
      <c r="R20" s="540">
        <f t="shared" si="4"/>
        <v>0.14533814114357202</v>
      </c>
    </row>
    <row r="21" spans="1:18" ht="13" x14ac:dyDescent="0.25">
      <c r="A21" s="2">
        <v>1</v>
      </c>
      <c r="B21" s="2">
        <v>47</v>
      </c>
      <c r="C21" s="3" t="s">
        <v>538</v>
      </c>
      <c r="D21" s="538">
        <v>4701390</v>
      </c>
      <c r="E21" s="538" t="s">
        <v>371</v>
      </c>
      <c r="F21" s="537">
        <f>'[2]Populations-merged FY21'!F20</f>
        <v>83</v>
      </c>
      <c r="G21" s="544">
        <f>'[2]Spec Schs Calculations-21'!G18</f>
        <v>0</v>
      </c>
      <c r="H21" s="546">
        <f t="shared" si="1"/>
        <v>83</v>
      </c>
      <c r="I21" s="537">
        <f>'[2]Populations-merged FY21'!G20</f>
        <v>0</v>
      </c>
      <c r="J21" s="537">
        <f>'[2]Populations-merged FY21'!H20</f>
        <v>0</v>
      </c>
      <c r="K21" s="537">
        <f>'[2]Populations-merged FY21'!I20</f>
        <v>0</v>
      </c>
      <c r="L21" s="537">
        <f>'[2]Populations-merged FY21'!J20</f>
        <v>0</v>
      </c>
      <c r="M21" s="537">
        <f t="shared" si="0"/>
        <v>83</v>
      </c>
      <c r="N21" s="542">
        <f t="shared" si="2"/>
        <v>83</v>
      </c>
      <c r="O21" s="98">
        <f>'[2]Populations-merged FY21'!L20</f>
        <v>573</v>
      </c>
      <c r="P21" s="542">
        <f t="shared" si="3"/>
        <v>573</v>
      </c>
      <c r="Q21" s="541">
        <f t="shared" si="4"/>
        <v>0.14485165794066318</v>
      </c>
      <c r="R21" s="540">
        <f t="shared" si="4"/>
        <v>0.14485165794066318</v>
      </c>
    </row>
    <row r="22" spans="1:18" ht="13" x14ac:dyDescent="0.25">
      <c r="A22" s="2">
        <v>1</v>
      </c>
      <c r="B22" s="2">
        <v>47</v>
      </c>
      <c r="C22" s="3" t="s">
        <v>538</v>
      </c>
      <c r="D22" s="538">
        <v>4700330</v>
      </c>
      <c r="E22" s="538" t="s">
        <v>372</v>
      </c>
      <c r="F22" s="537">
        <f>'[2]Populations-merged FY21'!F21</f>
        <v>1832</v>
      </c>
      <c r="G22" s="544">
        <f>'[2]Spec Schs Calculations-21'!G19</f>
        <v>3</v>
      </c>
      <c r="H22" s="546">
        <f t="shared" si="1"/>
        <v>1829</v>
      </c>
      <c r="I22" s="537">
        <f>'[2]Populations-merged FY21'!G21</f>
        <v>18</v>
      </c>
      <c r="J22" s="537">
        <f>'[2]Populations-merged FY21'!H21</f>
        <v>0</v>
      </c>
      <c r="K22" s="537">
        <f>'[2]Populations-merged FY21'!I21</f>
        <v>50</v>
      </c>
      <c r="L22" s="537">
        <f>'[2]Populations-merged FY21'!J21</f>
        <v>0</v>
      </c>
      <c r="M22" s="537">
        <f t="shared" si="0"/>
        <v>1900</v>
      </c>
      <c r="N22" s="542">
        <f t="shared" si="2"/>
        <v>1897</v>
      </c>
      <c r="O22" s="98">
        <f>'[2]Populations-merged FY21'!L21</f>
        <v>10623</v>
      </c>
      <c r="P22" s="542">
        <f t="shared" si="3"/>
        <v>10620</v>
      </c>
      <c r="Q22" s="541">
        <f t="shared" si="4"/>
        <v>0.17885719664878094</v>
      </c>
      <c r="R22" s="540">
        <f t="shared" si="4"/>
        <v>0.17862523540489642</v>
      </c>
    </row>
    <row r="23" spans="1:18" ht="13" x14ac:dyDescent="0.25">
      <c r="A23" s="2">
        <v>1</v>
      </c>
      <c r="B23" s="2">
        <v>47</v>
      </c>
      <c r="C23" s="3" t="s">
        <v>538</v>
      </c>
      <c r="D23" s="538">
        <v>4700360</v>
      </c>
      <c r="E23" s="538" t="s">
        <v>373</v>
      </c>
      <c r="F23" s="537">
        <f>'[2]Populations-merged FY21'!F22</f>
        <v>1001</v>
      </c>
      <c r="G23" s="544">
        <f>'[2]Spec Schs Calculations-21'!G20</f>
        <v>0</v>
      </c>
      <c r="H23" s="546">
        <f t="shared" si="1"/>
        <v>1001</v>
      </c>
      <c r="I23" s="537">
        <f>'[2]Populations-merged FY21'!G22</f>
        <v>0</v>
      </c>
      <c r="J23" s="537">
        <f>'[2]Populations-merged FY21'!H22</f>
        <v>0</v>
      </c>
      <c r="K23" s="537">
        <f>'[2]Populations-merged FY21'!I22</f>
        <v>12</v>
      </c>
      <c r="L23" s="537">
        <f>'[2]Populations-merged FY21'!J22</f>
        <v>0</v>
      </c>
      <c r="M23" s="537">
        <f t="shared" si="0"/>
        <v>1013</v>
      </c>
      <c r="N23" s="542">
        <f t="shared" si="2"/>
        <v>1013</v>
      </c>
      <c r="O23" s="98">
        <f>'[2]Populations-merged FY21'!L22</f>
        <v>3825</v>
      </c>
      <c r="P23" s="542">
        <f t="shared" si="3"/>
        <v>3825</v>
      </c>
      <c r="Q23" s="541">
        <f t="shared" si="4"/>
        <v>0.26483660130718956</v>
      </c>
      <c r="R23" s="540">
        <f t="shared" si="4"/>
        <v>0.26483660130718956</v>
      </c>
    </row>
    <row r="24" spans="1:18" ht="13" x14ac:dyDescent="0.25">
      <c r="A24" s="2">
        <v>1</v>
      </c>
      <c r="B24" s="2">
        <v>47</v>
      </c>
      <c r="C24" s="3" t="s">
        <v>538</v>
      </c>
      <c r="D24" s="538">
        <v>4700420</v>
      </c>
      <c r="E24" s="538" t="s">
        <v>374</v>
      </c>
      <c r="F24" s="537">
        <f>'[2]Populations-merged FY21'!F23</f>
        <v>1513</v>
      </c>
      <c r="G24" s="544">
        <f>'[2]Spec Schs Calculations-21'!G21</f>
        <v>3</v>
      </c>
      <c r="H24" s="546">
        <f t="shared" si="1"/>
        <v>1510</v>
      </c>
      <c r="I24" s="537">
        <f>'[2]Populations-merged FY21'!G23</f>
        <v>0</v>
      </c>
      <c r="J24" s="537">
        <f>'[2]Populations-merged FY21'!H23</f>
        <v>0</v>
      </c>
      <c r="K24" s="537">
        <f>'[2]Populations-merged FY21'!I23</f>
        <v>9</v>
      </c>
      <c r="L24" s="537">
        <f>'[2]Populations-merged FY21'!J23</f>
        <v>0</v>
      </c>
      <c r="M24" s="537">
        <f t="shared" si="0"/>
        <v>1522</v>
      </c>
      <c r="N24" s="542">
        <f t="shared" si="2"/>
        <v>1519</v>
      </c>
      <c r="O24" s="98">
        <f>'[2]Populations-merged FY21'!L23</f>
        <v>5964</v>
      </c>
      <c r="P24" s="542">
        <f t="shared" si="3"/>
        <v>5961</v>
      </c>
      <c r="Q24" s="541">
        <f t="shared" si="4"/>
        <v>0.25519785378940307</v>
      </c>
      <c r="R24" s="540">
        <f t="shared" si="4"/>
        <v>0.25482301627243753</v>
      </c>
    </row>
    <row r="25" spans="1:18" ht="13" x14ac:dyDescent="0.25">
      <c r="A25" s="2">
        <v>1</v>
      </c>
      <c r="B25" s="2">
        <v>47</v>
      </c>
      <c r="C25" s="3" t="s">
        <v>538</v>
      </c>
      <c r="D25" s="538">
        <v>4700450</v>
      </c>
      <c r="E25" s="538" t="s">
        <v>375</v>
      </c>
      <c r="F25" s="537">
        <f>'[2]Populations-merged FY21'!F24</f>
        <v>437</v>
      </c>
      <c r="G25" s="544">
        <f>'[2]Spec Schs Calculations-21'!G22</f>
        <v>1</v>
      </c>
      <c r="H25" s="546">
        <f t="shared" si="1"/>
        <v>436</v>
      </c>
      <c r="I25" s="537">
        <f>'[2]Populations-merged FY21'!G24</f>
        <v>0</v>
      </c>
      <c r="J25" s="537">
        <f>'[2]Populations-merged FY21'!H24</f>
        <v>0</v>
      </c>
      <c r="K25" s="537">
        <f>'[2]Populations-merged FY21'!I24</f>
        <v>15</v>
      </c>
      <c r="L25" s="537">
        <f>'[2]Populations-merged FY21'!J24</f>
        <v>0</v>
      </c>
      <c r="M25" s="537">
        <f t="shared" si="0"/>
        <v>452</v>
      </c>
      <c r="N25" s="542">
        <f t="shared" si="2"/>
        <v>451</v>
      </c>
      <c r="O25" s="98">
        <f>'[2]Populations-merged FY21'!L24</f>
        <v>2229</v>
      </c>
      <c r="P25" s="542">
        <f t="shared" si="3"/>
        <v>2228</v>
      </c>
      <c r="Q25" s="541">
        <f t="shared" si="4"/>
        <v>0.20278151637505609</v>
      </c>
      <c r="R25" s="540">
        <f t="shared" si="4"/>
        <v>0.20242369838420107</v>
      </c>
    </row>
    <row r="26" spans="1:18" ht="13" x14ac:dyDescent="0.25">
      <c r="A26" s="2">
        <v>1</v>
      </c>
      <c r="B26" s="2">
        <v>47</v>
      </c>
      <c r="C26" s="3" t="s">
        <v>538</v>
      </c>
      <c r="D26" s="538">
        <v>4700510</v>
      </c>
      <c r="E26" s="538" t="s">
        <v>376</v>
      </c>
      <c r="F26" s="537">
        <f>'[2]Populations-merged FY21'!F25</f>
        <v>1637</v>
      </c>
      <c r="G26" s="544">
        <f>'[2]Spec Schs Calculations-21'!G23</f>
        <v>0</v>
      </c>
      <c r="H26" s="546">
        <f t="shared" si="1"/>
        <v>1637</v>
      </c>
      <c r="I26" s="537">
        <f>'[2]Populations-merged FY21'!G25</f>
        <v>0</v>
      </c>
      <c r="J26" s="537">
        <f>'[2]Populations-merged FY21'!H25</f>
        <v>0</v>
      </c>
      <c r="K26" s="537">
        <f>'[2]Populations-merged FY21'!I25</f>
        <v>9</v>
      </c>
      <c r="L26" s="537">
        <f>'[2]Populations-merged FY21'!J25</f>
        <v>0</v>
      </c>
      <c r="M26" s="537">
        <f t="shared" si="0"/>
        <v>1646</v>
      </c>
      <c r="N26" s="542">
        <f t="shared" si="2"/>
        <v>1646</v>
      </c>
      <c r="O26" s="98">
        <f>'[2]Populations-merged FY21'!L25</f>
        <v>5936</v>
      </c>
      <c r="P26" s="542">
        <f t="shared" si="3"/>
        <v>5936</v>
      </c>
      <c r="Q26" s="541">
        <f t="shared" si="4"/>
        <v>0.27729110512129379</v>
      </c>
      <c r="R26" s="540">
        <f t="shared" si="4"/>
        <v>0.27729110512129379</v>
      </c>
    </row>
    <row r="27" spans="1:18" ht="13" x14ac:dyDescent="0.25">
      <c r="A27" s="2">
        <v>1</v>
      </c>
      <c r="B27" s="2">
        <v>47</v>
      </c>
      <c r="C27" s="3" t="s">
        <v>538</v>
      </c>
      <c r="D27" s="538">
        <v>4700570</v>
      </c>
      <c r="E27" s="538" t="s">
        <v>377</v>
      </c>
      <c r="F27" s="537">
        <f>'[2]Populations-merged FY21'!F26</f>
        <v>770</v>
      </c>
      <c r="G27" s="544">
        <f>'[2]Spec Schs Calculations-21'!G24</f>
        <v>2</v>
      </c>
      <c r="H27" s="546">
        <f t="shared" si="1"/>
        <v>768</v>
      </c>
      <c r="I27" s="537">
        <f>'[2]Populations-merged FY21'!G26</f>
        <v>0</v>
      </c>
      <c r="J27" s="537">
        <f>'[2]Populations-merged FY21'!H26</f>
        <v>0</v>
      </c>
      <c r="K27" s="537">
        <f>'[2]Populations-merged FY21'!I26</f>
        <v>14</v>
      </c>
      <c r="L27" s="537">
        <f>'[2]Populations-merged FY21'!J26</f>
        <v>0</v>
      </c>
      <c r="M27" s="537">
        <f t="shared" si="0"/>
        <v>784</v>
      </c>
      <c r="N27" s="542">
        <f t="shared" si="2"/>
        <v>782</v>
      </c>
      <c r="O27" s="98">
        <f>'[2]Populations-merged FY21'!L26</f>
        <v>6623</v>
      </c>
      <c r="P27" s="542">
        <f t="shared" si="3"/>
        <v>6621</v>
      </c>
      <c r="Q27" s="541">
        <f t="shared" si="4"/>
        <v>0.11837535859882228</v>
      </c>
      <c r="R27" s="540">
        <f t="shared" si="4"/>
        <v>0.11810904697175653</v>
      </c>
    </row>
    <row r="28" spans="1:18" ht="13" x14ac:dyDescent="0.25">
      <c r="A28" s="2">
        <v>1</v>
      </c>
      <c r="B28" s="2">
        <v>47</v>
      </c>
      <c r="C28" s="3" t="s">
        <v>538</v>
      </c>
      <c r="D28" s="538">
        <v>4700600</v>
      </c>
      <c r="E28" s="538" t="s">
        <v>378</v>
      </c>
      <c r="F28" s="537">
        <f>'[2]Populations-merged FY21'!F27</f>
        <v>569</v>
      </c>
      <c r="G28" s="544">
        <f>'[2]Spec Schs Calculations-21'!G25</f>
        <v>3</v>
      </c>
      <c r="H28" s="546">
        <f t="shared" si="1"/>
        <v>566</v>
      </c>
      <c r="I28" s="537">
        <f>'[2]Populations-merged FY21'!G27</f>
        <v>0</v>
      </c>
      <c r="J28" s="537">
        <f>'[2]Populations-merged FY21'!H27</f>
        <v>0</v>
      </c>
      <c r="K28" s="537">
        <f>'[2]Populations-merged FY21'!I27</f>
        <v>14</v>
      </c>
      <c r="L28" s="537">
        <f>'[2]Populations-merged FY21'!J27</f>
        <v>0</v>
      </c>
      <c r="M28" s="537">
        <f t="shared" si="0"/>
        <v>583</v>
      </c>
      <c r="N28" s="542">
        <f t="shared" si="2"/>
        <v>580</v>
      </c>
      <c r="O28" s="98">
        <f>'[2]Populations-merged FY21'!L27</f>
        <v>2853</v>
      </c>
      <c r="P28" s="542">
        <f t="shared" si="3"/>
        <v>2850</v>
      </c>
      <c r="Q28" s="541">
        <f t="shared" si="4"/>
        <v>0.20434630213810023</v>
      </c>
      <c r="R28" s="540">
        <f t="shared" si="4"/>
        <v>0.20350877192982456</v>
      </c>
    </row>
    <row r="29" spans="1:18" ht="13" x14ac:dyDescent="0.25">
      <c r="A29" s="2">
        <v>1</v>
      </c>
      <c r="B29" s="2">
        <v>47</v>
      </c>
      <c r="C29" s="3" t="s">
        <v>538</v>
      </c>
      <c r="D29" s="538">
        <v>4700630</v>
      </c>
      <c r="E29" s="538" t="s">
        <v>379</v>
      </c>
      <c r="F29" s="537">
        <f>'[2]Populations-merged FY21'!F28</f>
        <v>1265</v>
      </c>
      <c r="G29" s="544">
        <f>'[2]Spec Schs Calculations-21'!G26</f>
        <v>0</v>
      </c>
      <c r="H29" s="546">
        <f t="shared" si="1"/>
        <v>1265</v>
      </c>
      <c r="I29" s="537">
        <f>'[2]Populations-merged FY21'!G28</f>
        <v>0</v>
      </c>
      <c r="J29" s="537">
        <f>'[2]Populations-merged FY21'!H28</f>
        <v>0</v>
      </c>
      <c r="K29" s="537">
        <f>'[2]Populations-merged FY21'!I28</f>
        <v>16</v>
      </c>
      <c r="L29" s="537">
        <f>'[2]Populations-merged FY21'!J28</f>
        <v>0</v>
      </c>
      <c r="M29" s="537">
        <f t="shared" si="0"/>
        <v>1281</v>
      </c>
      <c r="N29" s="542">
        <f t="shared" si="2"/>
        <v>1281</v>
      </c>
      <c r="O29" s="98">
        <f>'[2]Populations-merged FY21'!L28</f>
        <v>4475</v>
      </c>
      <c r="P29" s="542">
        <f t="shared" si="3"/>
        <v>4475</v>
      </c>
      <c r="Q29" s="541">
        <f t="shared" si="4"/>
        <v>0.28625698324022347</v>
      </c>
      <c r="R29" s="540">
        <f t="shared" si="4"/>
        <v>0.28625698324022347</v>
      </c>
    </row>
    <row r="30" spans="1:18" ht="13" x14ac:dyDescent="0.25">
      <c r="A30" s="2">
        <v>1</v>
      </c>
      <c r="B30" s="2">
        <v>47</v>
      </c>
      <c r="C30" s="3" t="s">
        <v>538</v>
      </c>
      <c r="D30" s="538">
        <v>4700660</v>
      </c>
      <c r="E30" s="538" t="s">
        <v>380</v>
      </c>
      <c r="F30" s="537">
        <f>'[2]Populations-merged FY21'!F29</f>
        <v>335</v>
      </c>
      <c r="G30" s="544">
        <f>'[2]Spec Schs Calculations-21'!G27</f>
        <v>0</v>
      </c>
      <c r="H30" s="546">
        <f t="shared" si="1"/>
        <v>335</v>
      </c>
      <c r="I30" s="537">
        <f>'[2]Populations-merged FY21'!G29</f>
        <v>0</v>
      </c>
      <c r="J30" s="537">
        <f>'[2]Populations-merged FY21'!H29</f>
        <v>0</v>
      </c>
      <c r="K30" s="537">
        <f>'[2]Populations-merged FY21'!I29</f>
        <v>11</v>
      </c>
      <c r="L30" s="537">
        <f>'[2]Populations-merged FY21'!J29</f>
        <v>0</v>
      </c>
      <c r="M30" s="537">
        <f t="shared" si="0"/>
        <v>346</v>
      </c>
      <c r="N30" s="542">
        <f t="shared" si="2"/>
        <v>346</v>
      </c>
      <c r="O30" s="98">
        <f>'[2]Populations-merged FY21'!L29</f>
        <v>1187</v>
      </c>
      <c r="P30" s="542">
        <f t="shared" si="3"/>
        <v>1187</v>
      </c>
      <c r="Q30" s="541">
        <f t="shared" si="4"/>
        <v>0.2914911541701769</v>
      </c>
      <c r="R30" s="540">
        <f t="shared" si="4"/>
        <v>0.2914911541701769</v>
      </c>
    </row>
    <row r="31" spans="1:18" ht="13" x14ac:dyDescent="0.25">
      <c r="A31" s="2">
        <v>1</v>
      </c>
      <c r="B31" s="2">
        <v>47</v>
      </c>
      <c r="C31" s="3" t="s">
        <v>538</v>
      </c>
      <c r="D31" s="538">
        <v>4700690</v>
      </c>
      <c r="E31" s="538" t="s">
        <v>381</v>
      </c>
      <c r="F31" s="537">
        <f>'[2]Populations-merged FY21'!F30</f>
        <v>1422</v>
      </c>
      <c r="G31" s="544">
        <f>'[2]Spec Schs Calculations-21'!G28</f>
        <v>3</v>
      </c>
      <c r="H31" s="546">
        <f t="shared" si="1"/>
        <v>1419</v>
      </c>
      <c r="I31" s="537">
        <f>'[2]Populations-merged FY21'!G30</f>
        <v>21</v>
      </c>
      <c r="J31" s="537">
        <f>'[2]Populations-merged FY21'!H30</f>
        <v>0</v>
      </c>
      <c r="K31" s="537">
        <f>'[2]Populations-merged FY21'!I30</f>
        <v>12</v>
      </c>
      <c r="L31" s="537">
        <f>'[2]Populations-merged FY21'!J30</f>
        <v>0</v>
      </c>
      <c r="M31" s="537">
        <f t="shared" si="0"/>
        <v>1455</v>
      </c>
      <c r="N31" s="542">
        <f t="shared" si="2"/>
        <v>1452</v>
      </c>
      <c r="O31" s="98">
        <f>'[2]Populations-merged FY21'!L30</f>
        <v>6464</v>
      </c>
      <c r="P31" s="542">
        <f t="shared" si="3"/>
        <v>6461</v>
      </c>
      <c r="Q31" s="541">
        <f t="shared" si="4"/>
        <v>0.22509282178217821</v>
      </c>
      <c r="R31" s="540">
        <f t="shared" si="4"/>
        <v>0.22473301346540783</v>
      </c>
    </row>
    <row r="32" spans="1:18" ht="13" x14ac:dyDescent="0.25">
      <c r="A32" s="2">
        <v>1</v>
      </c>
      <c r="B32" s="2">
        <v>47</v>
      </c>
      <c r="C32" s="3" t="s">
        <v>538</v>
      </c>
      <c r="D32" s="538">
        <v>4700720</v>
      </c>
      <c r="E32" s="538" t="s">
        <v>540</v>
      </c>
      <c r="F32" s="537">
        <f>'[2]Populations-merged FY21'!F31</f>
        <v>172</v>
      </c>
      <c r="G32" s="544">
        <f>'[2]Spec Schs Calculations-21'!G29</f>
        <v>0</v>
      </c>
      <c r="H32" s="546">
        <f t="shared" si="1"/>
        <v>172</v>
      </c>
      <c r="I32" s="537">
        <f>'[2]Populations-merged FY21'!G31</f>
        <v>0</v>
      </c>
      <c r="J32" s="537">
        <f>'[2]Populations-merged FY21'!H31</f>
        <v>0</v>
      </c>
      <c r="K32" s="537">
        <f>'[2]Populations-merged FY21'!I31</f>
        <v>1</v>
      </c>
      <c r="L32" s="537">
        <f>'[2]Populations-merged FY21'!J31</f>
        <v>0</v>
      </c>
      <c r="M32" s="537">
        <f t="shared" si="0"/>
        <v>173</v>
      </c>
      <c r="N32" s="542">
        <f t="shared" si="2"/>
        <v>173</v>
      </c>
      <c r="O32" s="98">
        <f>'[2]Populations-merged FY21'!L31</f>
        <v>755</v>
      </c>
      <c r="P32" s="542">
        <f t="shared" si="3"/>
        <v>755</v>
      </c>
      <c r="Q32" s="541">
        <f t="shared" si="4"/>
        <v>0.22913907284768212</v>
      </c>
      <c r="R32" s="540">
        <f t="shared" si="4"/>
        <v>0.22913907284768212</v>
      </c>
    </row>
    <row r="33" spans="1:18" ht="13" x14ac:dyDescent="0.25">
      <c r="A33" s="2">
        <v>1</v>
      </c>
      <c r="B33" s="2">
        <v>47</v>
      </c>
      <c r="C33" s="3" t="s">
        <v>538</v>
      </c>
      <c r="D33" s="538">
        <v>4700750</v>
      </c>
      <c r="E33" s="538" t="s">
        <v>383</v>
      </c>
      <c r="F33" s="537">
        <f>'[2]Populations-merged FY21'!F32</f>
        <v>1543</v>
      </c>
      <c r="G33" s="544">
        <f>'[2]Spec Schs Calculations-21'!G30</f>
        <v>1</v>
      </c>
      <c r="H33" s="546">
        <f t="shared" si="1"/>
        <v>1542</v>
      </c>
      <c r="I33" s="537">
        <f>'[2]Populations-merged FY21'!G32</f>
        <v>0</v>
      </c>
      <c r="J33" s="537">
        <f>'[2]Populations-merged FY21'!H32</f>
        <v>0</v>
      </c>
      <c r="K33" s="537">
        <f>'[2]Populations-merged FY21'!I32</f>
        <v>16</v>
      </c>
      <c r="L33" s="537">
        <f>'[2]Populations-merged FY21'!J32</f>
        <v>0</v>
      </c>
      <c r="M33" s="537">
        <f t="shared" si="0"/>
        <v>1559</v>
      </c>
      <c r="N33" s="542">
        <f t="shared" si="2"/>
        <v>1558</v>
      </c>
      <c r="O33" s="98">
        <f>'[2]Populations-merged FY21'!L32</f>
        <v>4643</v>
      </c>
      <c r="P33" s="542">
        <f t="shared" si="3"/>
        <v>4642</v>
      </c>
      <c r="Q33" s="541">
        <f t="shared" si="4"/>
        <v>0.33577428386818869</v>
      </c>
      <c r="R33" s="540">
        <f t="shared" si="4"/>
        <v>0.33563119345109865</v>
      </c>
    </row>
    <row r="34" spans="1:18" ht="13" x14ac:dyDescent="0.25">
      <c r="A34" s="2">
        <v>1</v>
      </c>
      <c r="B34" s="2">
        <v>47</v>
      </c>
      <c r="C34" s="3" t="s">
        <v>538</v>
      </c>
      <c r="D34" s="538">
        <v>4700780</v>
      </c>
      <c r="E34" s="538" t="s">
        <v>384</v>
      </c>
      <c r="F34" s="537">
        <f>'[2]Populations-merged FY21'!F33</f>
        <v>1061</v>
      </c>
      <c r="G34" s="544">
        <f>'[2]Spec Schs Calculations-21'!G31</f>
        <v>2</v>
      </c>
      <c r="H34" s="546">
        <f t="shared" si="1"/>
        <v>1059</v>
      </c>
      <c r="I34" s="537">
        <f>'[2]Populations-merged FY21'!G33</f>
        <v>0</v>
      </c>
      <c r="J34" s="537">
        <f>'[2]Populations-merged FY21'!H33</f>
        <v>0</v>
      </c>
      <c r="K34" s="537">
        <f>'[2]Populations-merged FY21'!I33</f>
        <v>30</v>
      </c>
      <c r="L34" s="537">
        <f>'[2]Populations-merged FY21'!J33</f>
        <v>0</v>
      </c>
      <c r="M34" s="537">
        <f t="shared" si="0"/>
        <v>1091</v>
      </c>
      <c r="N34" s="542">
        <f t="shared" si="2"/>
        <v>1089</v>
      </c>
      <c r="O34" s="98">
        <f>'[2]Populations-merged FY21'!L33</f>
        <v>5311</v>
      </c>
      <c r="P34" s="542">
        <f t="shared" si="3"/>
        <v>5309</v>
      </c>
      <c r="Q34" s="541">
        <f t="shared" si="4"/>
        <v>0.20542270758802486</v>
      </c>
      <c r="R34" s="540">
        <f t="shared" si="4"/>
        <v>0.20512337540026371</v>
      </c>
    </row>
    <row r="35" spans="1:18" ht="13" x14ac:dyDescent="0.25">
      <c r="C35" s="3"/>
      <c r="D35" s="538">
        <v>4700149</v>
      </c>
      <c r="E35" s="538" t="s">
        <v>108</v>
      </c>
      <c r="F35" s="537">
        <f>'[2]Populations-merged FY21'!F34</f>
        <v>943</v>
      </c>
      <c r="G35" s="544">
        <f>'[2]Spec Schs Calculations-21'!G32</f>
        <v>0</v>
      </c>
      <c r="H35" s="546">
        <f t="shared" si="1"/>
        <v>943</v>
      </c>
      <c r="I35" s="537">
        <f>'[2]Populations-merged FY21'!G34</f>
        <v>0</v>
      </c>
      <c r="J35" s="537">
        <f>'[2]Populations-merged FY21'!H34</f>
        <v>0</v>
      </c>
      <c r="K35" s="537">
        <f>'[2]Populations-merged FY21'!I34</f>
        <v>8</v>
      </c>
      <c r="L35" s="537">
        <f>'[2]Populations-merged FY21'!J34</f>
        <v>0</v>
      </c>
      <c r="M35" s="537">
        <f t="shared" si="0"/>
        <v>951</v>
      </c>
      <c r="N35" s="542">
        <f t="shared" si="2"/>
        <v>951</v>
      </c>
      <c r="O35" s="98">
        <f>'[2]Populations-merged FY21'!L34</f>
        <v>9944</v>
      </c>
      <c r="P35" s="542">
        <f t="shared" si="3"/>
        <v>9944</v>
      </c>
      <c r="Q35" s="547">
        <f t="shared" si="4"/>
        <v>9.5635559131134348E-2</v>
      </c>
      <c r="R35" s="540">
        <f t="shared" si="4"/>
        <v>9.5635559131134348E-2</v>
      </c>
    </row>
    <row r="36" spans="1:18" ht="13" x14ac:dyDescent="0.25">
      <c r="A36" s="2">
        <v>1</v>
      </c>
      <c r="B36" s="2">
        <v>47</v>
      </c>
      <c r="C36" s="3" t="s">
        <v>538</v>
      </c>
      <c r="D36" s="538">
        <v>4700850</v>
      </c>
      <c r="E36" s="538" t="s">
        <v>386</v>
      </c>
      <c r="F36" s="537">
        <f>'[2]Populations-merged FY21'!F35</f>
        <v>399</v>
      </c>
      <c r="G36" s="544">
        <f>'[2]Spec Schs Calculations-21'!G33</f>
        <v>0</v>
      </c>
      <c r="H36" s="546">
        <f t="shared" si="1"/>
        <v>399</v>
      </c>
      <c r="I36" s="537">
        <f>'[2]Populations-merged FY21'!G35</f>
        <v>0</v>
      </c>
      <c r="J36" s="537">
        <f>'[2]Populations-merged FY21'!H35</f>
        <v>0</v>
      </c>
      <c r="K36" s="537">
        <f>'[2]Populations-merged FY21'!I35</f>
        <v>1</v>
      </c>
      <c r="L36" s="537">
        <f>'[2]Populations-merged FY21'!J35</f>
        <v>0</v>
      </c>
      <c r="M36" s="537">
        <f t="shared" si="0"/>
        <v>400</v>
      </c>
      <c r="N36" s="542">
        <f t="shared" si="2"/>
        <v>400</v>
      </c>
      <c r="O36" s="98">
        <f>'[2]Populations-merged FY21'!L35</f>
        <v>1831</v>
      </c>
      <c r="P36" s="542">
        <f t="shared" si="3"/>
        <v>1831</v>
      </c>
      <c r="Q36" s="541">
        <f t="shared" si="4"/>
        <v>0.2184598580010923</v>
      </c>
      <c r="R36" s="540">
        <f t="shared" si="4"/>
        <v>0.2184598580010923</v>
      </c>
    </row>
    <row r="37" spans="1:18" ht="13" x14ac:dyDescent="0.25">
      <c r="A37" s="2">
        <v>1</v>
      </c>
      <c r="B37" s="2">
        <v>47</v>
      </c>
      <c r="C37" s="3" t="s">
        <v>538</v>
      </c>
      <c r="D37" s="538">
        <v>4700900</v>
      </c>
      <c r="E37" s="538" t="s">
        <v>387</v>
      </c>
      <c r="F37" s="537">
        <f>'[2]Populations-merged FY21'!F36</f>
        <v>1651</v>
      </c>
      <c r="G37" s="544">
        <f>'[2]Spec Schs Calculations-21'!G34</f>
        <v>4</v>
      </c>
      <c r="H37" s="546">
        <f t="shared" si="1"/>
        <v>1647</v>
      </c>
      <c r="I37" s="537">
        <f>'[2]Populations-merged FY21'!G36</f>
        <v>11</v>
      </c>
      <c r="J37" s="537">
        <f>'[2]Populations-merged FY21'!H36</f>
        <v>0</v>
      </c>
      <c r="K37" s="537">
        <f>'[2]Populations-merged FY21'!I36</f>
        <v>34</v>
      </c>
      <c r="L37" s="537">
        <f>'[2]Populations-merged FY21'!J36</f>
        <v>0</v>
      </c>
      <c r="M37" s="537">
        <f t="shared" si="0"/>
        <v>1696</v>
      </c>
      <c r="N37" s="542">
        <f t="shared" si="2"/>
        <v>1692</v>
      </c>
      <c r="O37" s="98">
        <f>'[2]Populations-merged FY21'!L36</f>
        <v>7742</v>
      </c>
      <c r="P37" s="542">
        <f t="shared" si="3"/>
        <v>7738</v>
      </c>
      <c r="Q37" s="541">
        <f t="shared" si="4"/>
        <v>0.21906484112632393</v>
      </c>
      <c r="R37" s="540">
        <f t="shared" si="4"/>
        <v>0.21866115275264927</v>
      </c>
    </row>
    <row r="38" spans="1:18" ht="13" x14ac:dyDescent="0.25">
      <c r="A38" s="2">
        <v>1</v>
      </c>
      <c r="B38" s="2">
        <v>47</v>
      </c>
      <c r="C38" s="3" t="s">
        <v>538</v>
      </c>
      <c r="D38" s="548">
        <v>4703180</v>
      </c>
      <c r="E38" s="548" t="s">
        <v>541</v>
      </c>
      <c r="F38" s="549">
        <f>'[2]Populations-merged FY21'!F37</f>
        <v>24564</v>
      </c>
      <c r="G38" s="544">
        <f>'[2]Spec Schs Calculations-21'!G35</f>
        <v>40</v>
      </c>
      <c r="H38" s="546">
        <f t="shared" si="1"/>
        <v>24524</v>
      </c>
      <c r="I38" s="549">
        <f>'[2]Populations-merged FY21'!G37</f>
        <v>167</v>
      </c>
      <c r="J38" s="549">
        <f>'[2]Populations-merged FY21'!H37</f>
        <v>0</v>
      </c>
      <c r="K38" s="549">
        <f>'[2]Populations-merged FY21'!I37</f>
        <v>275</v>
      </c>
      <c r="L38" s="549">
        <f>'[2]Populations-merged FY21'!J37</f>
        <v>0</v>
      </c>
      <c r="M38" s="549">
        <f t="shared" si="0"/>
        <v>25006</v>
      </c>
      <c r="N38" s="542">
        <f t="shared" si="2"/>
        <v>24966</v>
      </c>
      <c r="O38" s="98">
        <f>'[2]Populations-merged FY21'!L37</f>
        <v>96604</v>
      </c>
      <c r="P38" s="542">
        <f t="shared" si="3"/>
        <v>96564</v>
      </c>
      <c r="Q38" s="541">
        <f t="shared" si="4"/>
        <v>0.2588505651939878</v>
      </c>
      <c r="R38" s="540">
        <f t="shared" si="4"/>
        <v>0.25854355660494593</v>
      </c>
    </row>
    <row r="39" spans="1:18" ht="13" x14ac:dyDescent="0.25">
      <c r="A39" s="2">
        <v>1</v>
      </c>
      <c r="B39" s="2">
        <v>47</v>
      </c>
      <c r="C39" s="3" t="s">
        <v>538</v>
      </c>
      <c r="D39" s="538">
        <v>4700930</v>
      </c>
      <c r="E39" s="538" t="s">
        <v>542</v>
      </c>
      <c r="F39" s="537">
        <f>'[2]Populations-merged FY21'!F38</f>
        <v>257</v>
      </c>
      <c r="G39" s="544">
        <f>'[2]Spec Schs Calculations-21'!G36</f>
        <v>0</v>
      </c>
      <c r="H39" s="546">
        <f t="shared" si="1"/>
        <v>257</v>
      </c>
      <c r="I39" s="537">
        <f>'[2]Populations-merged FY21'!G38</f>
        <v>0</v>
      </c>
      <c r="J39" s="537">
        <f>'[2]Populations-merged FY21'!H38</f>
        <v>0</v>
      </c>
      <c r="K39" s="537">
        <f>'[2]Populations-merged FY21'!I38</f>
        <v>1</v>
      </c>
      <c r="L39" s="537">
        <f>'[2]Populations-merged FY21'!J38</f>
        <v>0</v>
      </c>
      <c r="M39" s="537">
        <f t="shared" si="0"/>
        <v>258</v>
      </c>
      <c r="N39" s="542">
        <f t="shared" si="2"/>
        <v>258</v>
      </c>
      <c r="O39" s="98">
        <f>'[2]Populations-merged FY21'!L38</f>
        <v>791</v>
      </c>
      <c r="P39" s="542">
        <f t="shared" si="3"/>
        <v>791</v>
      </c>
      <c r="Q39" s="541">
        <f t="shared" si="4"/>
        <v>0.32616940581542353</v>
      </c>
      <c r="R39" s="540">
        <f t="shared" si="4"/>
        <v>0.32616940581542353</v>
      </c>
    </row>
    <row r="40" spans="1:18" ht="13" x14ac:dyDescent="0.25">
      <c r="A40" s="2">
        <v>1</v>
      </c>
      <c r="B40" s="2">
        <v>47</v>
      </c>
      <c r="C40" s="3" t="s">
        <v>538</v>
      </c>
      <c r="D40" s="538">
        <v>4700960</v>
      </c>
      <c r="E40" s="538" t="s">
        <v>390</v>
      </c>
      <c r="F40" s="537">
        <f>'[2]Populations-merged FY21'!F39</f>
        <v>408</v>
      </c>
      <c r="G40" s="544">
        <f>'[2]Spec Schs Calculations-21'!G37</f>
        <v>1</v>
      </c>
      <c r="H40" s="546">
        <f t="shared" si="1"/>
        <v>407</v>
      </c>
      <c r="I40" s="537">
        <f>'[2]Populations-merged FY21'!G39</f>
        <v>0</v>
      </c>
      <c r="J40" s="537">
        <f>'[2]Populations-merged FY21'!H39</f>
        <v>0</v>
      </c>
      <c r="K40" s="537">
        <f>'[2]Populations-merged FY21'!I39</f>
        <v>3</v>
      </c>
      <c r="L40" s="537">
        <f>'[2]Populations-merged FY21'!J39</f>
        <v>0</v>
      </c>
      <c r="M40" s="537">
        <f t="shared" si="0"/>
        <v>411</v>
      </c>
      <c r="N40" s="542">
        <f t="shared" si="2"/>
        <v>410</v>
      </c>
      <c r="O40" s="98">
        <f>'[2]Populations-merged FY21'!L39</f>
        <v>1826</v>
      </c>
      <c r="P40" s="542">
        <f t="shared" si="3"/>
        <v>1825</v>
      </c>
      <c r="Q40" s="541">
        <f t="shared" si="4"/>
        <v>0.22508214676889376</v>
      </c>
      <c r="R40" s="540">
        <f t="shared" si="4"/>
        <v>0.22465753424657534</v>
      </c>
    </row>
    <row r="41" spans="1:18" ht="13" x14ac:dyDescent="0.25">
      <c r="A41" s="2">
        <v>1</v>
      </c>
      <c r="B41" s="2">
        <v>47</v>
      </c>
      <c r="C41" s="3" t="s">
        <v>538</v>
      </c>
      <c r="D41" s="538">
        <v>4700990</v>
      </c>
      <c r="E41" s="538" t="s">
        <v>391</v>
      </c>
      <c r="F41" s="537">
        <f>'[2]Populations-merged FY21'!F40</f>
        <v>711</v>
      </c>
      <c r="G41" s="544">
        <f>'[2]Spec Schs Calculations-21'!G38</f>
        <v>1</v>
      </c>
      <c r="H41" s="546">
        <f t="shared" si="1"/>
        <v>710</v>
      </c>
      <c r="I41" s="537">
        <f>'[2]Populations-merged FY21'!G40</f>
        <v>36</v>
      </c>
      <c r="J41" s="537">
        <f>'[2]Populations-merged FY21'!H40</f>
        <v>0</v>
      </c>
      <c r="K41" s="537">
        <f>'[2]Populations-merged FY21'!I40</f>
        <v>11</v>
      </c>
      <c r="L41" s="537">
        <f>'[2]Populations-merged FY21'!J40</f>
        <v>0</v>
      </c>
      <c r="M41" s="537">
        <f t="shared" si="0"/>
        <v>758</v>
      </c>
      <c r="N41" s="542">
        <f t="shared" si="2"/>
        <v>757</v>
      </c>
      <c r="O41" s="98">
        <f>'[2]Populations-merged FY21'!L40</f>
        <v>3214</v>
      </c>
      <c r="P41" s="542">
        <f t="shared" si="3"/>
        <v>3213</v>
      </c>
      <c r="Q41" s="541">
        <f t="shared" si="4"/>
        <v>0.2358431860609832</v>
      </c>
      <c r="R41" s="540">
        <f t="shared" si="4"/>
        <v>0.23560535325241208</v>
      </c>
    </row>
    <row r="42" spans="1:18" ht="13" x14ac:dyDescent="0.25">
      <c r="A42" s="2">
        <v>1</v>
      </c>
      <c r="B42" s="2">
        <v>47</v>
      </c>
      <c r="C42" s="3" t="s">
        <v>538</v>
      </c>
      <c r="D42" s="538">
        <v>4701020</v>
      </c>
      <c r="E42" s="538" t="s">
        <v>392</v>
      </c>
      <c r="F42" s="537">
        <f>'[2]Populations-merged FY21'!F41</f>
        <v>1561</v>
      </c>
      <c r="G42" s="544">
        <f>'[2]Spec Schs Calculations-21'!G39</f>
        <v>3</v>
      </c>
      <c r="H42" s="546">
        <f t="shared" si="1"/>
        <v>1558</v>
      </c>
      <c r="I42" s="537">
        <f>'[2]Populations-merged FY21'!G41</f>
        <v>0</v>
      </c>
      <c r="J42" s="537">
        <f>'[2]Populations-merged FY21'!H41</f>
        <v>0</v>
      </c>
      <c r="K42" s="537">
        <f>'[2]Populations-merged FY21'!I41</f>
        <v>9</v>
      </c>
      <c r="L42" s="537">
        <f>'[2]Populations-merged FY21'!J41</f>
        <v>0</v>
      </c>
      <c r="M42" s="537">
        <f t="shared" si="0"/>
        <v>1570</v>
      </c>
      <c r="N42" s="542">
        <f t="shared" si="2"/>
        <v>1567</v>
      </c>
      <c r="O42" s="98">
        <f>'[2]Populations-merged FY21'!L41</f>
        <v>9131</v>
      </c>
      <c r="P42" s="542">
        <f t="shared" si="3"/>
        <v>9128</v>
      </c>
      <c r="Q42" s="541">
        <f t="shared" si="4"/>
        <v>0.17194173694009418</v>
      </c>
      <c r="R42" s="540">
        <f t="shared" si="4"/>
        <v>0.17166958808063101</v>
      </c>
    </row>
    <row r="43" spans="1:18" ht="13" x14ac:dyDescent="0.25">
      <c r="A43" s="2">
        <v>1</v>
      </c>
      <c r="B43" s="2">
        <v>47</v>
      </c>
      <c r="C43" s="3" t="s">
        <v>538</v>
      </c>
      <c r="D43" s="538">
        <v>4701050</v>
      </c>
      <c r="E43" s="538" t="s">
        <v>393</v>
      </c>
      <c r="F43" s="537">
        <f>'[2]Populations-merged FY21'!F42</f>
        <v>707</v>
      </c>
      <c r="G43" s="544">
        <f>'[2]Spec Schs Calculations-21'!G40</f>
        <v>5</v>
      </c>
      <c r="H43" s="546">
        <f t="shared" si="1"/>
        <v>702</v>
      </c>
      <c r="I43" s="537">
        <f>'[2]Populations-merged FY21'!G42</f>
        <v>0</v>
      </c>
      <c r="J43" s="537">
        <f>'[2]Populations-merged FY21'!H42</f>
        <v>0</v>
      </c>
      <c r="K43" s="537">
        <f>'[2]Populations-merged FY21'!I42</f>
        <v>15</v>
      </c>
      <c r="L43" s="537">
        <f>'[2]Populations-merged FY21'!J42</f>
        <v>0</v>
      </c>
      <c r="M43" s="537">
        <f t="shared" si="0"/>
        <v>722</v>
      </c>
      <c r="N43" s="542">
        <f t="shared" si="2"/>
        <v>717</v>
      </c>
      <c r="O43" s="98">
        <f>'[2]Populations-merged FY21'!L42</f>
        <v>3636</v>
      </c>
      <c r="P43" s="542">
        <f t="shared" si="3"/>
        <v>3631</v>
      </c>
      <c r="Q43" s="541">
        <f t="shared" si="4"/>
        <v>0.19856985698569857</v>
      </c>
      <c r="R43" s="540">
        <f t="shared" si="4"/>
        <v>0.19746626273753787</v>
      </c>
    </row>
    <row r="44" spans="1:18" ht="13" x14ac:dyDescent="0.25">
      <c r="A44" s="2">
        <v>1</v>
      </c>
      <c r="B44" s="2">
        <v>47</v>
      </c>
      <c r="C44" s="3" t="s">
        <v>538</v>
      </c>
      <c r="D44" s="538">
        <v>4701080</v>
      </c>
      <c r="E44" s="538" t="s">
        <v>394</v>
      </c>
      <c r="F44" s="537">
        <f>'[2]Populations-merged FY21'!F43</f>
        <v>941</v>
      </c>
      <c r="G44" s="544">
        <f>'[2]Spec Schs Calculations-21'!G41</f>
        <v>0</v>
      </c>
      <c r="H44" s="546">
        <f t="shared" si="1"/>
        <v>941</v>
      </c>
      <c r="I44" s="537">
        <f>'[2]Populations-merged FY21'!G43</f>
        <v>45</v>
      </c>
      <c r="J44" s="537">
        <f>'[2]Populations-merged FY21'!H43</f>
        <v>0</v>
      </c>
      <c r="K44" s="537">
        <f>'[2]Populations-merged FY21'!I43</f>
        <v>21</v>
      </c>
      <c r="L44" s="537">
        <f>'[2]Populations-merged FY21'!J43</f>
        <v>0</v>
      </c>
      <c r="M44" s="537">
        <f t="shared" si="0"/>
        <v>1007</v>
      </c>
      <c r="N44" s="542">
        <f t="shared" si="2"/>
        <v>1007</v>
      </c>
      <c r="O44" s="98">
        <f>'[2]Populations-merged FY21'!L43</f>
        <v>2963</v>
      </c>
      <c r="P44" s="542">
        <f t="shared" si="3"/>
        <v>2963</v>
      </c>
      <c r="Q44" s="541">
        <f t="shared" si="4"/>
        <v>0.33985825177185286</v>
      </c>
      <c r="R44" s="540">
        <f t="shared" si="4"/>
        <v>0.33985825177185286</v>
      </c>
    </row>
    <row r="45" spans="1:18" ht="13" x14ac:dyDescent="0.25">
      <c r="A45" s="2">
        <v>1</v>
      </c>
      <c r="B45" s="2">
        <v>47</v>
      </c>
      <c r="C45" s="3" t="s">
        <v>538</v>
      </c>
      <c r="D45" s="538">
        <v>4701110</v>
      </c>
      <c r="E45" s="538" t="s">
        <v>395</v>
      </c>
      <c r="F45" s="537">
        <f>'[2]Populations-merged FY21'!F44</f>
        <v>556</v>
      </c>
      <c r="G45" s="544">
        <f>'[2]Spec Schs Calculations-21'!G42</f>
        <v>0</v>
      </c>
      <c r="H45" s="546">
        <f t="shared" si="1"/>
        <v>556</v>
      </c>
      <c r="I45" s="537">
        <f>'[2]Populations-merged FY21'!G44</f>
        <v>29</v>
      </c>
      <c r="J45" s="537">
        <f>'[2]Populations-merged FY21'!H44</f>
        <v>0</v>
      </c>
      <c r="K45" s="537">
        <f>'[2]Populations-merged FY21'!I44</f>
        <v>7</v>
      </c>
      <c r="L45" s="537">
        <f>'[2]Populations-merged FY21'!J44</f>
        <v>0</v>
      </c>
      <c r="M45" s="537">
        <f t="shared" si="0"/>
        <v>592</v>
      </c>
      <c r="N45" s="542">
        <f t="shared" si="2"/>
        <v>592</v>
      </c>
      <c r="O45" s="98">
        <f>'[2]Populations-merged FY21'!L44</f>
        <v>1875</v>
      </c>
      <c r="P45" s="542">
        <f t="shared" si="3"/>
        <v>1875</v>
      </c>
      <c r="Q45" s="541">
        <f t="shared" si="4"/>
        <v>0.31573333333333331</v>
      </c>
      <c r="R45" s="540">
        <f t="shared" si="4"/>
        <v>0.31573333333333331</v>
      </c>
    </row>
    <row r="46" spans="1:18" ht="13" x14ac:dyDescent="0.25">
      <c r="A46" s="2">
        <v>1</v>
      </c>
      <c r="B46" s="2">
        <v>47</v>
      </c>
      <c r="C46" s="3" t="s">
        <v>538</v>
      </c>
      <c r="D46" s="538">
        <v>4701140</v>
      </c>
      <c r="E46" s="538" t="s">
        <v>543</v>
      </c>
      <c r="F46" s="537">
        <f>'[2]Populations-merged FY21'!F45</f>
        <v>89</v>
      </c>
      <c r="G46" s="544">
        <f>'[2]Spec Schs Calculations-21'!G43</f>
        <v>0</v>
      </c>
      <c r="H46" s="546">
        <f t="shared" si="1"/>
        <v>89</v>
      </c>
      <c r="I46" s="537">
        <f>'[2]Populations-merged FY21'!G45</f>
        <v>0</v>
      </c>
      <c r="J46" s="537">
        <f>'[2]Populations-merged FY21'!H45</f>
        <v>0</v>
      </c>
      <c r="K46" s="537">
        <f>'[2]Populations-merged FY21'!I45</f>
        <v>2</v>
      </c>
      <c r="L46" s="537">
        <f>'[2]Populations-merged FY21'!J45</f>
        <v>0</v>
      </c>
      <c r="M46" s="537">
        <f t="shared" si="0"/>
        <v>91</v>
      </c>
      <c r="N46" s="542">
        <f t="shared" si="2"/>
        <v>91</v>
      </c>
      <c r="O46" s="98">
        <f>'[2]Populations-merged FY21'!L45</f>
        <v>351</v>
      </c>
      <c r="P46" s="542">
        <f t="shared" si="3"/>
        <v>351</v>
      </c>
      <c r="Q46" s="541">
        <f t="shared" si="4"/>
        <v>0.25925925925925924</v>
      </c>
      <c r="R46" s="540">
        <f t="shared" si="4"/>
        <v>0.25925925925925924</v>
      </c>
    </row>
    <row r="47" spans="1:18" ht="13" x14ac:dyDescent="0.25">
      <c r="A47" s="2">
        <v>1</v>
      </c>
      <c r="B47" s="2">
        <v>47</v>
      </c>
      <c r="C47" s="3" t="s">
        <v>538</v>
      </c>
      <c r="D47" s="538">
        <v>4701170</v>
      </c>
      <c r="E47" s="538" t="s">
        <v>397</v>
      </c>
      <c r="F47" s="537">
        <f>'[2]Populations-merged FY21'!F46</f>
        <v>1076</v>
      </c>
      <c r="G47" s="544">
        <f>'[2]Spec Schs Calculations-21'!G44</f>
        <v>0</v>
      </c>
      <c r="H47" s="546">
        <f t="shared" si="1"/>
        <v>1076</v>
      </c>
      <c r="I47" s="537">
        <f>'[2]Populations-merged FY21'!G46</f>
        <v>0</v>
      </c>
      <c r="J47" s="537">
        <f>'[2]Populations-merged FY21'!H46</f>
        <v>0</v>
      </c>
      <c r="K47" s="537">
        <f>'[2]Populations-merged FY21'!I46</f>
        <v>2</v>
      </c>
      <c r="L47" s="537">
        <f>'[2]Populations-merged FY21'!J46</f>
        <v>0</v>
      </c>
      <c r="M47" s="537">
        <f t="shared" si="0"/>
        <v>1078</v>
      </c>
      <c r="N47" s="542">
        <f t="shared" si="2"/>
        <v>1078</v>
      </c>
      <c r="O47" s="98">
        <f>'[2]Populations-merged FY21'!L46</f>
        <v>5668</v>
      </c>
      <c r="P47" s="542">
        <f t="shared" si="3"/>
        <v>5668</v>
      </c>
      <c r="Q47" s="541">
        <f t="shared" si="4"/>
        <v>0.19019054340155259</v>
      </c>
      <c r="R47" s="540">
        <f t="shared" si="4"/>
        <v>0.19019054340155259</v>
      </c>
    </row>
    <row r="48" spans="1:18" ht="13" x14ac:dyDescent="0.25">
      <c r="A48" s="2">
        <v>1</v>
      </c>
      <c r="B48" s="2">
        <v>47</v>
      </c>
      <c r="C48" s="3" t="s">
        <v>538</v>
      </c>
      <c r="D48" s="538">
        <v>4701200</v>
      </c>
      <c r="E48" s="538" t="s">
        <v>544</v>
      </c>
      <c r="F48" s="537">
        <f>'[2]Populations-merged FY21'!F47</f>
        <v>263</v>
      </c>
      <c r="G48" s="544">
        <f>'[2]Spec Schs Calculations-21'!G45</f>
        <v>0</v>
      </c>
      <c r="H48" s="546">
        <f t="shared" si="1"/>
        <v>263</v>
      </c>
      <c r="I48" s="537">
        <f>'[2]Populations-merged FY21'!G47</f>
        <v>0</v>
      </c>
      <c r="J48" s="537">
        <f>'[2]Populations-merged FY21'!H47</f>
        <v>0</v>
      </c>
      <c r="K48" s="537">
        <f>'[2]Populations-merged FY21'!I47</f>
        <v>7</v>
      </c>
      <c r="L48" s="537">
        <f>'[2]Populations-merged FY21'!J47</f>
        <v>0</v>
      </c>
      <c r="M48" s="537">
        <f t="shared" si="0"/>
        <v>270</v>
      </c>
      <c r="N48" s="542">
        <f t="shared" si="2"/>
        <v>270</v>
      </c>
      <c r="O48" s="98">
        <f>'[2]Populations-merged FY21'!L47</f>
        <v>1022</v>
      </c>
      <c r="P48" s="542">
        <f t="shared" si="3"/>
        <v>1022</v>
      </c>
      <c r="Q48" s="541">
        <f t="shared" si="4"/>
        <v>0.26418786692759294</v>
      </c>
      <c r="R48" s="540">
        <f t="shared" si="4"/>
        <v>0.26418786692759294</v>
      </c>
    </row>
    <row r="49" spans="1:18" ht="13" x14ac:dyDescent="0.25">
      <c r="A49" s="2">
        <v>1</v>
      </c>
      <c r="B49" s="2">
        <v>47</v>
      </c>
      <c r="C49" s="3" t="s">
        <v>538</v>
      </c>
      <c r="D49" s="538">
        <v>4701230</v>
      </c>
      <c r="E49" s="538" t="s">
        <v>399</v>
      </c>
      <c r="F49" s="545">
        <f>'[2]Populations-merged FY21'!F48</f>
        <v>668</v>
      </c>
      <c r="G49" s="544">
        <f>'[2]Spec Schs Calculations-21'!G46</f>
        <v>0</v>
      </c>
      <c r="H49" s="546">
        <f t="shared" si="1"/>
        <v>668</v>
      </c>
      <c r="I49" s="537">
        <f>'[2]Populations-merged FY21'!G48</f>
        <v>0</v>
      </c>
      <c r="J49" s="537">
        <f>'[2]Populations-merged FY21'!H48</f>
        <v>0</v>
      </c>
      <c r="K49" s="537">
        <f>'[2]Populations-merged FY21'!I48</f>
        <v>37</v>
      </c>
      <c r="L49" s="537">
        <f>'[2]Populations-merged FY21'!J48</f>
        <v>0</v>
      </c>
      <c r="M49" s="537">
        <f>'[2]Populations-merged FY21'!K48</f>
        <v>705</v>
      </c>
      <c r="N49" s="542">
        <f t="shared" ref="N49" si="5">SUM(H49:L49)</f>
        <v>705</v>
      </c>
      <c r="O49" s="543">
        <f>'[2]Populations-merged FY21'!L48</f>
        <v>2294</v>
      </c>
      <c r="P49" s="542">
        <f t="shared" si="3"/>
        <v>2294</v>
      </c>
      <c r="Q49" s="541">
        <f t="shared" si="4"/>
        <v>0.3073234524847428</v>
      </c>
      <c r="R49" s="540">
        <f t="shared" si="4"/>
        <v>0.3073234524847428</v>
      </c>
    </row>
    <row r="50" spans="1:18" ht="13" x14ac:dyDescent="0.25">
      <c r="A50" s="2">
        <v>1</v>
      </c>
      <c r="B50" s="2">
        <v>47</v>
      </c>
      <c r="C50" s="3" t="s">
        <v>538</v>
      </c>
      <c r="D50" s="538">
        <v>4701290</v>
      </c>
      <c r="E50" s="538" t="s">
        <v>400</v>
      </c>
      <c r="F50" s="537">
        <f>'[2]Populations-merged FY21'!F49</f>
        <v>1169</v>
      </c>
      <c r="G50" s="544">
        <f>'[2]Spec Schs Calculations-21'!G47</f>
        <v>0</v>
      </c>
      <c r="H50" s="546">
        <f t="shared" si="1"/>
        <v>1169</v>
      </c>
      <c r="I50" s="537">
        <f>'[2]Populations-merged FY21'!G49</f>
        <v>0</v>
      </c>
      <c r="J50" s="537">
        <f>'[2]Populations-merged FY21'!H49</f>
        <v>0</v>
      </c>
      <c r="K50" s="537">
        <f>'[2]Populations-merged FY21'!I49</f>
        <v>33</v>
      </c>
      <c r="L50" s="537">
        <f>'[2]Populations-merged FY21'!J49</f>
        <v>0</v>
      </c>
      <c r="M50" s="537">
        <f t="shared" ref="M50:M113" si="6">SUM(F50,I50:L50)</f>
        <v>1202</v>
      </c>
      <c r="N50" s="542">
        <f t="shared" ref="N50:N113" si="7">SUM(H50:L50)</f>
        <v>1202</v>
      </c>
      <c r="O50" s="98">
        <f>'[2]Populations-merged FY21'!L49</f>
        <v>6101</v>
      </c>
      <c r="P50" s="542">
        <f t="shared" si="3"/>
        <v>6101</v>
      </c>
      <c r="Q50" s="541">
        <f t="shared" si="4"/>
        <v>0.19701688247828225</v>
      </c>
      <c r="R50" s="540">
        <f t="shared" si="4"/>
        <v>0.19701688247828225</v>
      </c>
    </row>
    <row r="51" spans="1:18" ht="13" x14ac:dyDescent="0.25">
      <c r="A51" s="2">
        <v>1</v>
      </c>
      <c r="B51" s="2">
        <v>47</v>
      </c>
      <c r="C51" s="3" t="s">
        <v>538</v>
      </c>
      <c r="D51" s="538">
        <v>4701260</v>
      </c>
      <c r="E51" s="538" t="s">
        <v>401</v>
      </c>
      <c r="F51" s="537">
        <f>'[2]Populations-merged FY21'!F50</f>
        <v>368</v>
      </c>
      <c r="G51" s="544">
        <f>'[2]Spec Schs Calculations-21'!G48</f>
        <v>0</v>
      </c>
      <c r="H51" s="546">
        <f t="shared" si="1"/>
        <v>368</v>
      </c>
      <c r="I51" s="537">
        <f>'[2]Populations-merged FY21'!G50</f>
        <v>0</v>
      </c>
      <c r="J51" s="537">
        <f>'[2]Populations-merged FY21'!H50</f>
        <v>0</v>
      </c>
      <c r="K51" s="537">
        <f>'[2]Populations-merged FY21'!I50</f>
        <v>6</v>
      </c>
      <c r="L51" s="537">
        <f>'[2]Populations-merged FY21'!J50</f>
        <v>0</v>
      </c>
      <c r="M51" s="537">
        <f t="shared" si="6"/>
        <v>374</v>
      </c>
      <c r="N51" s="542">
        <f t="shared" si="7"/>
        <v>374</v>
      </c>
      <c r="O51" s="98">
        <f>'[2]Populations-merged FY21'!L50</f>
        <v>5094</v>
      </c>
      <c r="P51" s="542">
        <f t="shared" si="3"/>
        <v>5094</v>
      </c>
      <c r="Q51" s="541">
        <f t="shared" si="4"/>
        <v>7.3419709462112293E-2</v>
      </c>
      <c r="R51" s="540">
        <f t="shared" si="4"/>
        <v>7.3419709462112293E-2</v>
      </c>
    </row>
    <row r="52" spans="1:18" ht="13" x14ac:dyDescent="0.25">
      <c r="C52" s="3"/>
      <c r="D52" s="538">
        <v>4700151</v>
      </c>
      <c r="E52" s="538" t="s">
        <v>125</v>
      </c>
      <c r="F52" s="537">
        <f>'[2]Populations-merged FY21'!F51</f>
        <v>295</v>
      </c>
      <c r="G52" s="544">
        <f>'[2]Spec Schs Calculations-21'!G49</f>
        <v>0</v>
      </c>
      <c r="H52" s="546">
        <f t="shared" si="1"/>
        <v>295</v>
      </c>
      <c r="I52" s="537">
        <f>'[2]Populations-merged FY21'!G51</f>
        <v>0</v>
      </c>
      <c r="J52" s="537">
        <f>'[2]Populations-merged FY21'!H51</f>
        <v>0</v>
      </c>
      <c r="K52" s="537">
        <f>'[2]Populations-merged FY21'!I51</f>
        <v>0</v>
      </c>
      <c r="L52" s="537">
        <f>'[2]Populations-merged FY21'!J51</f>
        <v>0</v>
      </c>
      <c r="M52" s="537">
        <f t="shared" si="6"/>
        <v>295</v>
      </c>
      <c r="N52" s="542">
        <f t="shared" si="7"/>
        <v>295</v>
      </c>
      <c r="O52" s="98">
        <f>'[2]Populations-merged FY21'!L51</f>
        <v>7023</v>
      </c>
      <c r="P52" s="542">
        <f t="shared" si="3"/>
        <v>7023</v>
      </c>
      <c r="Q52" s="547">
        <f t="shared" si="4"/>
        <v>4.2004841235939054E-2</v>
      </c>
      <c r="R52" s="540">
        <f t="shared" si="4"/>
        <v>4.2004841235939054E-2</v>
      </c>
    </row>
    <row r="53" spans="1:18" ht="13" x14ac:dyDescent="0.25">
      <c r="A53" s="2">
        <v>1</v>
      </c>
      <c r="B53" s="2">
        <v>47</v>
      </c>
      <c r="C53" s="3" t="s">
        <v>538</v>
      </c>
      <c r="D53" s="538">
        <v>4701400</v>
      </c>
      <c r="E53" s="538" t="s">
        <v>403</v>
      </c>
      <c r="F53" s="537">
        <f>'[2]Populations-merged FY21'!F52</f>
        <v>453</v>
      </c>
      <c r="G53" s="544">
        <f>'[2]Spec Schs Calculations-21'!G50</f>
        <v>5</v>
      </c>
      <c r="H53" s="546">
        <f t="shared" si="1"/>
        <v>448</v>
      </c>
      <c r="I53" s="537">
        <f>'[2]Populations-merged FY21'!G52</f>
        <v>0</v>
      </c>
      <c r="J53" s="537">
        <f>'[2]Populations-merged FY21'!H52</f>
        <v>0</v>
      </c>
      <c r="K53" s="537">
        <f>'[2]Populations-merged FY21'!I52</f>
        <v>7</v>
      </c>
      <c r="L53" s="537">
        <f>'[2]Populations-merged FY21'!J52</f>
        <v>0</v>
      </c>
      <c r="M53" s="537">
        <f t="shared" si="6"/>
        <v>460</v>
      </c>
      <c r="N53" s="542">
        <f t="shared" si="7"/>
        <v>455</v>
      </c>
      <c r="O53" s="98">
        <f>'[2]Populations-merged FY21'!L52</f>
        <v>3495</v>
      </c>
      <c r="P53" s="542">
        <f t="shared" si="3"/>
        <v>3490</v>
      </c>
      <c r="Q53" s="541">
        <f t="shared" si="4"/>
        <v>0.13161659513590845</v>
      </c>
      <c r="R53" s="540">
        <f t="shared" si="4"/>
        <v>0.13037249283667621</v>
      </c>
    </row>
    <row r="54" spans="1:18" ht="13" x14ac:dyDescent="0.25">
      <c r="A54" s="2">
        <v>1</v>
      </c>
      <c r="B54" s="2">
        <v>47</v>
      </c>
      <c r="C54" s="3" t="s">
        <v>538</v>
      </c>
      <c r="D54" s="538">
        <v>4701410</v>
      </c>
      <c r="E54" s="538" t="s">
        <v>404</v>
      </c>
      <c r="F54" s="537">
        <f>'[2]Populations-merged FY21'!F53</f>
        <v>943</v>
      </c>
      <c r="G54" s="544">
        <f>'[2]Spec Schs Calculations-21'!G51</f>
        <v>0</v>
      </c>
      <c r="H54" s="546">
        <f t="shared" si="1"/>
        <v>943</v>
      </c>
      <c r="I54" s="537">
        <f>'[2]Populations-merged FY21'!G53</f>
        <v>0</v>
      </c>
      <c r="J54" s="537">
        <f>'[2]Populations-merged FY21'!H53</f>
        <v>0</v>
      </c>
      <c r="K54" s="537">
        <f>'[2]Populations-merged FY21'!I53</f>
        <v>9</v>
      </c>
      <c r="L54" s="537">
        <f>'[2]Populations-merged FY21'!J53</f>
        <v>0</v>
      </c>
      <c r="M54" s="537">
        <f t="shared" si="6"/>
        <v>952</v>
      </c>
      <c r="N54" s="542">
        <f t="shared" si="7"/>
        <v>952</v>
      </c>
      <c r="O54" s="98">
        <f>'[2]Populations-merged FY21'!L53</f>
        <v>4579</v>
      </c>
      <c r="P54" s="542">
        <f t="shared" si="3"/>
        <v>4579</v>
      </c>
      <c r="Q54" s="541">
        <f t="shared" si="4"/>
        <v>0.20790565625682464</v>
      </c>
      <c r="R54" s="540">
        <f t="shared" si="4"/>
        <v>0.20790565625682464</v>
      </c>
    </row>
    <row r="55" spans="1:18" ht="13" x14ac:dyDescent="0.25">
      <c r="A55" s="2">
        <v>1</v>
      </c>
      <c r="B55" s="2">
        <v>47</v>
      </c>
      <c r="C55" s="3" t="s">
        <v>538</v>
      </c>
      <c r="D55" s="538">
        <v>4701440</v>
      </c>
      <c r="E55" s="538" t="s">
        <v>405</v>
      </c>
      <c r="F55" s="537">
        <f>'[2]Populations-merged FY21'!F54</f>
        <v>798</v>
      </c>
      <c r="G55" s="544">
        <f>'[2]Spec Schs Calculations-21'!G52</f>
        <v>3</v>
      </c>
      <c r="H55" s="546">
        <f t="shared" si="1"/>
        <v>795</v>
      </c>
      <c r="I55" s="537">
        <f>'[2]Populations-merged FY21'!G54</f>
        <v>33</v>
      </c>
      <c r="J55" s="537">
        <f>'[2]Populations-merged FY21'!H54</f>
        <v>0</v>
      </c>
      <c r="K55" s="537">
        <f>'[2]Populations-merged FY21'!I54</f>
        <v>9</v>
      </c>
      <c r="L55" s="537">
        <f>'[2]Populations-merged FY21'!J54</f>
        <v>0</v>
      </c>
      <c r="M55" s="537">
        <f t="shared" si="6"/>
        <v>840</v>
      </c>
      <c r="N55" s="542">
        <f t="shared" si="7"/>
        <v>837</v>
      </c>
      <c r="O55" s="98">
        <f>'[2]Populations-merged FY21'!L54</f>
        <v>3551</v>
      </c>
      <c r="P55" s="542">
        <f t="shared" si="3"/>
        <v>3548</v>
      </c>
      <c r="Q55" s="541">
        <f t="shared" si="4"/>
        <v>0.23655308363841171</v>
      </c>
      <c r="R55" s="540">
        <f t="shared" si="4"/>
        <v>0.2359075535512965</v>
      </c>
    </row>
    <row r="56" spans="1:18" ht="13" x14ac:dyDescent="0.25">
      <c r="A56" s="2">
        <v>1</v>
      </c>
      <c r="B56" s="2">
        <v>47</v>
      </c>
      <c r="C56" s="3" t="s">
        <v>538</v>
      </c>
      <c r="D56" s="538">
        <v>4701470</v>
      </c>
      <c r="E56" s="538" t="s">
        <v>406</v>
      </c>
      <c r="F56" s="537">
        <f>'[2]Populations-merged FY21'!F55</f>
        <v>1671</v>
      </c>
      <c r="G56" s="544">
        <f>'[2]Spec Schs Calculations-21'!G53</f>
        <v>0</v>
      </c>
      <c r="H56" s="546">
        <f t="shared" si="1"/>
        <v>1671</v>
      </c>
      <c r="I56" s="537">
        <f>'[2]Populations-merged FY21'!G55</f>
        <v>35</v>
      </c>
      <c r="J56" s="537">
        <f>'[2]Populations-merged FY21'!H55</f>
        <v>0</v>
      </c>
      <c r="K56" s="537">
        <f>'[2]Populations-merged FY21'!I55</f>
        <v>38</v>
      </c>
      <c r="L56" s="537">
        <f>'[2]Populations-merged FY21'!J55</f>
        <v>0</v>
      </c>
      <c r="M56" s="537">
        <f t="shared" si="6"/>
        <v>1744</v>
      </c>
      <c r="N56" s="542">
        <f t="shared" si="7"/>
        <v>1744</v>
      </c>
      <c r="O56" s="98">
        <f>'[2]Populations-merged FY21'!L55</f>
        <v>7799</v>
      </c>
      <c r="P56" s="542">
        <f t="shared" si="3"/>
        <v>7799</v>
      </c>
      <c r="Q56" s="541">
        <f t="shared" si="4"/>
        <v>0.22361841261700219</v>
      </c>
      <c r="R56" s="540">
        <f t="shared" si="4"/>
        <v>0.22361841261700219</v>
      </c>
    </row>
    <row r="57" spans="1:18" ht="13" x14ac:dyDescent="0.25">
      <c r="A57" s="2">
        <v>1</v>
      </c>
      <c r="B57" s="2">
        <v>47</v>
      </c>
      <c r="C57" s="3" t="s">
        <v>538</v>
      </c>
      <c r="D57" s="538">
        <v>4701500</v>
      </c>
      <c r="E57" s="538" t="s">
        <v>407</v>
      </c>
      <c r="F57" s="537">
        <f>'[2]Populations-merged FY21'!F56</f>
        <v>503</v>
      </c>
      <c r="G57" s="544">
        <f>'[2]Spec Schs Calculations-21'!G54</f>
        <v>3</v>
      </c>
      <c r="H57" s="546">
        <f t="shared" si="1"/>
        <v>500</v>
      </c>
      <c r="I57" s="537">
        <f>'[2]Populations-merged FY21'!G56</f>
        <v>79</v>
      </c>
      <c r="J57" s="537">
        <f>'[2]Populations-merged FY21'!H56</f>
        <v>0</v>
      </c>
      <c r="K57" s="537">
        <f>'[2]Populations-merged FY21'!I56</f>
        <v>23</v>
      </c>
      <c r="L57" s="537">
        <f>'[2]Populations-merged FY21'!J56</f>
        <v>0</v>
      </c>
      <c r="M57" s="537">
        <f t="shared" si="6"/>
        <v>605</v>
      </c>
      <c r="N57" s="542">
        <f t="shared" si="7"/>
        <v>602</v>
      </c>
      <c r="O57" s="98">
        <f>'[2]Populations-merged FY21'!L56</f>
        <v>2206</v>
      </c>
      <c r="P57" s="542">
        <f t="shared" si="3"/>
        <v>2203</v>
      </c>
      <c r="Q57" s="541">
        <f t="shared" si="4"/>
        <v>0.27425203989120578</v>
      </c>
      <c r="R57" s="540">
        <f t="shared" si="4"/>
        <v>0.27326373127553338</v>
      </c>
    </row>
    <row r="58" spans="1:18" ht="13" x14ac:dyDescent="0.25">
      <c r="A58" s="2">
        <v>1</v>
      </c>
      <c r="B58" s="2">
        <v>47</v>
      </c>
      <c r="C58" s="3" t="s">
        <v>538</v>
      </c>
      <c r="D58" s="538">
        <v>4701530</v>
      </c>
      <c r="E58" s="538" t="s">
        <v>408</v>
      </c>
      <c r="F58" s="537">
        <f>'[2]Populations-merged FY21'!F57</f>
        <v>554</v>
      </c>
      <c r="G58" s="544">
        <f>'[2]Spec Schs Calculations-21'!G55</f>
        <v>1</v>
      </c>
      <c r="H58" s="546">
        <f t="shared" si="1"/>
        <v>553</v>
      </c>
      <c r="I58" s="537">
        <f>'[2]Populations-merged FY21'!G57</f>
        <v>0</v>
      </c>
      <c r="J58" s="537">
        <f>'[2]Populations-merged FY21'!H57</f>
        <v>0</v>
      </c>
      <c r="K58" s="537">
        <f>'[2]Populations-merged FY21'!I57</f>
        <v>5</v>
      </c>
      <c r="L58" s="537">
        <f>'[2]Populations-merged FY21'!J57</f>
        <v>0</v>
      </c>
      <c r="M58" s="537">
        <f t="shared" si="6"/>
        <v>559</v>
      </c>
      <c r="N58" s="542">
        <f t="shared" si="7"/>
        <v>558</v>
      </c>
      <c r="O58" s="98">
        <f>'[2]Populations-merged FY21'!L57</f>
        <v>2124</v>
      </c>
      <c r="P58" s="542">
        <f t="shared" si="3"/>
        <v>2123</v>
      </c>
      <c r="Q58" s="541">
        <f t="shared" si="4"/>
        <v>0.26318267419962338</v>
      </c>
      <c r="R58" s="540">
        <f t="shared" si="4"/>
        <v>0.26283560998586908</v>
      </c>
    </row>
    <row r="59" spans="1:18" ht="13" x14ac:dyDescent="0.25">
      <c r="A59" s="2">
        <v>1</v>
      </c>
      <c r="B59" s="2">
        <v>47</v>
      </c>
      <c r="C59" s="3" t="s">
        <v>538</v>
      </c>
      <c r="D59" s="538">
        <v>4700001</v>
      </c>
      <c r="E59" s="538" t="s">
        <v>409</v>
      </c>
      <c r="F59" s="537">
        <f>'[2]Populations-merged FY21'!F58</f>
        <v>2132</v>
      </c>
      <c r="G59" s="544">
        <f>'[2]Spec Schs Calculations-21'!G56</f>
        <v>1</v>
      </c>
      <c r="H59" s="546">
        <f t="shared" si="1"/>
        <v>2131</v>
      </c>
      <c r="I59" s="537">
        <f>'[2]Populations-merged FY21'!G58</f>
        <v>0</v>
      </c>
      <c r="J59" s="537">
        <f>'[2]Populations-merged FY21'!H58</f>
        <v>0</v>
      </c>
      <c r="K59" s="537">
        <f>'[2]Populations-merged FY21'!I58</f>
        <v>58</v>
      </c>
      <c r="L59" s="537">
        <f>'[2]Populations-merged FY21'!J58</f>
        <v>0</v>
      </c>
      <c r="M59" s="537">
        <f t="shared" si="6"/>
        <v>2190</v>
      </c>
      <c r="N59" s="542">
        <f t="shared" si="7"/>
        <v>2189</v>
      </c>
      <c r="O59" s="98">
        <f>'[2]Populations-merged FY21'!L58</f>
        <v>11103</v>
      </c>
      <c r="P59" s="542">
        <f t="shared" si="3"/>
        <v>11102</v>
      </c>
      <c r="Q59" s="541">
        <f t="shared" si="4"/>
        <v>0.19724398811132127</v>
      </c>
      <c r="R59" s="540">
        <f t="shared" si="4"/>
        <v>0.19717168077823816</v>
      </c>
    </row>
    <row r="60" spans="1:18" ht="13" x14ac:dyDescent="0.25">
      <c r="A60" s="2">
        <v>1</v>
      </c>
      <c r="B60" s="2">
        <v>47</v>
      </c>
      <c r="C60" s="3" t="s">
        <v>538</v>
      </c>
      <c r="D60" s="538">
        <v>4701590</v>
      </c>
      <c r="E60" s="538" t="s">
        <v>410</v>
      </c>
      <c r="F60" s="537">
        <f>'[2]Populations-merged FY21'!F59</f>
        <v>7923</v>
      </c>
      <c r="G60" s="544">
        <f>'[2]Spec Schs Calculations-21'!G57</f>
        <v>8</v>
      </c>
      <c r="H60" s="546">
        <f t="shared" si="1"/>
        <v>7915</v>
      </c>
      <c r="I60" s="537">
        <f>'[2]Populations-merged FY21'!G59</f>
        <v>108</v>
      </c>
      <c r="J60" s="537">
        <f>'[2]Populations-merged FY21'!H59</f>
        <v>0</v>
      </c>
      <c r="K60" s="537">
        <f>'[2]Populations-merged FY21'!I59</f>
        <v>195</v>
      </c>
      <c r="L60" s="537">
        <f>'[2]Populations-merged FY21'!J59</f>
        <v>0</v>
      </c>
      <c r="M60" s="537">
        <f t="shared" si="6"/>
        <v>8226</v>
      </c>
      <c r="N60" s="542">
        <f t="shared" si="7"/>
        <v>8218</v>
      </c>
      <c r="O60" s="98">
        <f>'[2]Populations-merged FY21'!L59</f>
        <v>54569</v>
      </c>
      <c r="P60" s="542">
        <f t="shared" si="3"/>
        <v>54561</v>
      </c>
      <c r="Q60" s="541">
        <f t="shared" si="4"/>
        <v>0.15074492843922374</v>
      </c>
      <c r="R60" s="540">
        <f t="shared" si="4"/>
        <v>0.15062040651747585</v>
      </c>
    </row>
    <row r="61" spans="1:18" ht="13" x14ac:dyDescent="0.25">
      <c r="A61" s="2">
        <v>1</v>
      </c>
      <c r="B61" s="2">
        <v>47</v>
      </c>
      <c r="C61" s="3" t="s">
        <v>538</v>
      </c>
      <c r="D61" s="538">
        <v>4701620</v>
      </c>
      <c r="E61" s="538" t="s">
        <v>411</v>
      </c>
      <c r="F61" s="537">
        <f>'[2]Populations-merged FY21'!F60</f>
        <v>393</v>
      </c>
      <c r="G61" s="544">
        <f>'[2]Spec Schs Calculations-21'!G58</f>
        <v>0</v>
      </c>
      <c r="H61" s="546">
        <f t="shared" si="1"/>
        <v>393</v>
      </c>
      <c r="I61" s="537">
        <f>'[2]Populations-merged FY21'!G60</f>
        <v>0</v>
      </c>
      <c r="J61" s="537">
        <f>'[2]Populations-merged FY21'!H60</f>
        <v>0</v>
      </c>
      <c r="K61" s="537">
        <f>'[2]Populations-merged FY21'!I60</f>
        <v>4</v>
      </c>
      <c r="L61" s="537">
        <f>'[2]Populations-merged FY21'!J60</f>
        <v>0</v>
      </c>
      <c r="M61" s="537">
        <f t="shared" si="6"/>
        <v>397</v>
      </c>
      <c r="N61" s="542">
        <f t="shared" si="7"/>
        <v>397</v>
      </c>
      <c r="O61" s="98">
        <f>'[2]Populations-merged FY21'!L60</f>
        <v>1010</v>
      </c>
      <c r="P61" s="542">
        <f t="shared" si="3"/>
        <v>1010</v>
      </c>
      <c r="Q61" s="541">
        <f t="shared" si="4"/>
        <v>0.39306930693069309</v>
      </c>
      <c r="R61" s="540">
        <f t="shared" si="4"/>
        <v>0.39306930693069309</v>
      </c>
    </row>
    <row r="62" spans="1:18" ht="13" x14ac:dyDescent="0.25">
      <c r="A62" s="2">
        <v>1</v>
      </c>
      <c r="B62" s="2">
        <v>47</v>
      </c>
      <c r="C62" s="3" t="s">
        <v>538</v>
      </c>
      <c r="D62" s="538">
        <v>4701650</v>
      </c>
      <c r="E62" s="538" t="s">
        <v>412</v>
      </c>
      <c r="F62" s="537">
        <f>'[2]Populations-merged FY21'!F61</f>
        <v>978</v>
      </c>
      <c r="G62" s="544">
        <f>'[2]Spec Schs Calculations-21'!G59</f>
        <v>2</v>
      </c>
      <c r="H62" s="546">
        <f t="shared" si="1"/>
        <v>976</v>
      </c>
      <c r="I62" s="537">
        <f>'[2]Populations-merged FY21'!G61</f>
        <v>0</v>
      </c>
      <c r="J62" s="537">
        <f>'[2]Populations-merged FY21'!H61</f>
        <v>0</v>
      </c>
      <c r="K62" s="537">
        <f>'[2]Populations-merged FY21'!I61</f>
        <v>49</v>
      </c>
      <c r="L62" s="537">
        <f>'[2]Populations-merged FY21'!J61</f>
        <v>0</v>
      </c>
      <c r="M62" s="537">
        <f t="shared" si="6"/>
        <v>1027</v>
      </c>
      <c r="N62" s="542">
        <f t="shared" si="7"/>
        <v>1025</v>
      </c>
      <c r="O62" s="98">
        <f>'[2]Populations-merged FY21'!L61</f>
        <v>3622</v>
      </c>
      <c r="P62" s="542">
        <f t="shared" si="3"/>
        <v>3620</v>
      </c>
      <c r="Q62" s="541">
        <f t="shared" si="4"/>
        <v>0.28354500276090555</v>
      </c>
      <c r="R62" s="540">
        <f t="shared" si="4"/>
        <v>0.28314917127071826</v>
      </c>
    </row>
    <row r="63" spans="1:18" ht="13" x14ac:dyDescent="0.25">
      <c r="A63" s="2">
        <v>1</v>
      </c>
      <c r="B63" s="2">
        <v>47</v>
      </c>
      <c r="C63" s="3" t="s">
        <v>538</v>
      </c>
      <c r="D63" s="538">
        <v>4701680</v>
      </c>
      <c r="E63" s="538" t="s">
        <v>413</v>
      </c>
      <c r="F63" s="537">
        <f>'[2]Populations-merged FY21'!F62</f>
        <v>986</v>
      </c>
      <c r="G63" s="544">
        <f>'[2]Spec Schs Calculations-21'!G60</f>
        <v>3</v>
      </c>
      <c r="H63" s="546">
        <f t="shared" si="1"/>
        <v>983</v>
      </c>
      <c r="I63" s="537">
        <f>'[2]Populations-merged FY21'!G62</f>
        <v>0</v>
      </c>
      <c r="J63" s="537">
        <f>'[2]Populations-merged FY21'!H62</f>
        <v>0</v>
      </c>
      <c r="K63" s="537">
        <f>'[2]Populations-merged FY21'!I62</f>
        <v>8</v>
      </c>
      <c r="L63" s="537">
        <f>'[2]Populations-merged FY21'!J62</f>
        <v>0</v>
      </c>
      <c r="M63" s="537">
        <f t="shared" si="6"/>
        <v>994</v>
      </c>
      <c r="N63" s="542">
        <f t="shared" si="7"/>
        <v>991</v>
      </c>
      <c r="O63" s="98">
        <f>'[2]Populations-merged FY21'!L62</f>
        <v>3928</v>
      </c>
      <c r="P63" s="542">
        <f t="shared" si="3"/>
        <v>3925</v>
      </c>
      <c r="Q63" s="541">
        <f t="shared" si="4"/>
        <v>0.2530549898167006</v>
      </c>
      <c r="R63" s="540">
        <f t="shared" si="4"/>
        <v>0.25248407643312104</v>
      </c>
    </row>
    <row r="64" spans="1:18" ht="13" x14ac:dyDescent="0.25">
      <c r="A64" s="2">
        <v>1</v>
      </c>
      <c r="B64" s="2">
        <v>47</v>
      </c>
      <c r="C64" s="3" t="s">
        <v>538</v>
      </c>
      <c r="D64" s="538">
        <v>4701740</v>
      </c>
      <c r="E64" s="538" t="s">
        <v>414</v>
      </c>
      <c r="F64" s="537">
        <f>'[2]Populations-merged FY21'!F63</f>
        <v>1812</v>
      </c>
      <c r="G64" s="544">
        <f>'[2]Spec Schs Calculations-21'!G61</f>
        <v>0</v>
      </c>
      <c r="H64" s="546">
        <f t="shared" si="1"/>
        <v>1812</v>
      </c>
      <c r="I64" s="537">
        <f>'[2]Populations-merged FY21'!G63</f>
        <v>0</v>
      </c>
      <c r="J64" s="537">
        <f>'[2]Populations-merged FY21'!H63</f>
        <v>0</v>
      </c>
      <c r="K64" s="537">
        <f>'[2]Populations-merged FY21'!I63</f>
        <v>65</v>
      </c>
      <c r="L64" s="537">
        <f>'[2]Populations-merged FY21'!J63</f>
        <v>0</v>
      </c>
      <c r="M64" s="537">
        <f t="shared" si="6"/>
        <v>1877</v>
      </c>
      <c r="N64" s="542">
        <f t="shared" si="7"/>
        <v>1877</v>
      </c>
      <c r="O64" s="98">
        <f>'[2]Populations-merged FY21'!L63</f>
        <v>7651</v>
      </c>
      <c r="P64" s="542">
        <f t="shared" si="3"/>
        <v>7651</v>
      </c>
      <c r="Q64" s="541">
        <f t="shared" si="4"/>
        <v>0.24532740818193699</v>
      </c>
      <c r="R64" s="540">
        <f t="shared" si="4"/>
        <v>0.24532740818193699</v>
      </c>
    </row>
    <row r="65" spans="1:18" ht="13" x14ac:dyDescent="0.25">
      <c r="A65" s="2">
        <v>1</v>
      </c>
      <c r="B65" s="2">
        <v>47</v>
      </c>
      <c r="C65" s="3" t="s">
        <v>538</v>
      </c>
      <c r="D65" s="538">
        <v>4701770</v>
      </c>
      <c r="E65" s="538" t="s">
        <v>415</v>
      </c>
      <c r="F65" s="537">
        <f>'[2]Populations-merged FY21'!F64</f>
        <v>777</v>
      </c>
      <c r="G65" s="544">
        <f>'[2]Spec Schs Calculations-21'!G62</f>
        <v>0</v>
      </c>
      <c r="H65" s="546">
        <f t="shared" si="1"/>
        <v>777</v>
      </c>
      <c r="I65" s="537">
        <f>'[2]Populations-merged FY21'!G64</f>
        <v>0</v>
      </c>
      <c r="J65" s="537">
        <f>'[2]Populations-merged FY21'!H64</f>
        <v>0</v>
      </c>
      <c r="K65" s="537">
        <f>'[2]Populations-merged FY21'!I64</f>
        <v>2</v>
      </c>
      <c r="L65" s="537">
        <f>'[2]Populations-merged FY21'!J64</f>
        <v>0</v>
      </c>
      <c r="M65" s="537">
        <f t="shared" si="6"/>
        <v>779</v>
      </c>
      <c r="N65" s="542">
        <f t="shared" si="7"/>
        <v>779</v>
      </c>
      <c r="O65" s="98">
        <f>'[2]Populations-merged FY21'!L64</f>
        <v>2894</v>
      </c>
      <c r="P65" s="542">
        <f t="shared" si="3"/>
        <v>2894</v>
      </c>
      <c r="Q65" s="541">
        <f t="shared" si="4"/>
        <v>0.26917760884588804</v>
      </c>
      <c r="R65" s="540">
        <f t="shared" si="4"/>
        <v>0.26917760884588804</v>
      </c>
    </row>
    <row r="66" spans="1:18" ht="13" x14ac:dyDescent="0.25">
      <c r="A66" s="2">
        <v>1</v>
      </c>
      <c r="B66" s="2">
        <v>47</v>
      </c>
      <c r="C66" s="3" t="s">
        <v>538</v>
      </c>
      <c r="D66" s="538">
        <v>4701800</v>
      </c>
      <c r="E66" s="538" t="s">
        <v>416</v>
      </c>
      <c r="F66" s="537">
        <f>'[2]Populations-merged FY21'!F65</f>
        <v>825</v>
      </c>
      <c r="G66" s="544">
        <f>'[2]Spec Schs Calculations-21'!G63</f>
        <v>0</v>
      </c>
      <c r="H66" s="546">
        <f t="shared" si="1"/>
        <v>825</v>
      </c>
      <c r="I66" s="537">
        <f>'[2]Populations-merged FY21'!G65</f>
        <v>0</v>
      </c>
      <c r="J66" s="537">
        <f>'[2]Populations-merged FY21'!H65</f>
        <v>0</v>
      </c>
      <c r="K66" s="537">
        <f>'[2]Populations-merged FY21'!I65</f>
        <v>26</v>
      </c>
      <c r="L66" s="537">
        <f>'[2]Populations-merged FY21'!J65</f>
        <v>0</v>
      </c>
      <c r="M66" s="537">
        <f t="shared" si="6"/>
        <v>851</v>
      </c>
      <c r="N66" s="542">
        <f t="shared" si="7"/>
        <v>851</v>
      </c>
      <c r="O66" s="98">
        <f>'[2]Populations-merged FY21'!L65</f>
        <v>3910</v>
      </c>
      <c r="P66" s="542">
        <f t="shared" si="3"/>
        <v>3910</v>
      </c>
      <c r="Q66" s="541">
        <f t="shared" si="4"/>
        <v>0.21764705882352942</v>
      </c>
      <c r="R66" s="540">
        <f t="shared" si="4"/>
        <v>0.21764705882352942</v>
      </c>
    </row>
    <row r="67" spans="1:18" ht="13" x14ac:dyDescent="0.25">
      <c r="A67" s="2">
        <v>1</v>
      </c>
      <c r="B67" s="2">
        <v>47</v>
      </c>
      <c r="C67" s="3" t="s">
        <v>538</v>
      </c>
      <c r="D67" s="538">
        <v>4701830</v>
      </c>
      <c r="E67" s="538" t="s">
        <v>417</v>
      </c>
      <c r="F67" s="537">
        <f>'[2]Populations-merged FY21'!F66</f>
        <v>905</v>
      </c>
      <c r="G67" s="544">
        <f>'[2]Spec Schs Calculations-21'!G64</f>
        <v>2</v>
      </c>
      <c r="H67" s="546">
        <f t="shared" si="1"/>
        <v>903</v>
      </c>
      <c r="I67" s="537">
        <f>'[2]Populations-merged FY21'!G66</f>
        <v>0</v>
      </c>
      <c r="J67" s="537">
        <f>'[2]Populations-merged FY21'!H66</f>
        <v>0</v>
      </c>
      <c r="K67" s="537">
        <f>'[2]Populations-merged FY21'!I66</f>
        <v>33</v>
      </c>
      <c r="L67" s="537">
        <f>'[2]Populations-merged FY21'!J66</f>
        <v>0</v>
      </c>
      <c r="M67" s="537">
        <f t="shared" si="6"/>
        <v>938</v>
      </c>
      <c r="N67" s="542">
        <f t="shared" si="7"/>
        <v>936</v>
      </c>
      <c r="O67" s="98">
        <f>'[2]Populations-merged FY21'!L66</f>
        <v>3729</v>
      </c>
      <c r="P67" s="542">
        <f t="shared" si="3"/>
        <v>3727</v>
      </c>
      <c r="Q67" s="541">
        <f t="shared" si="4"/>
        <v>0.25154196835612763</v>
      </c>
      <c r="R67" s="540">
        <f t="shared" si="4"/>
        <v>0.25114032734102493</v>
      </c>
    </row>
    <row r="68" spans="1:18" ht="13" x14ac:dyDescent="0.25">
      <c r="A68" s="2">
        <v>1</v>
      </c>
      <c r="B68" s="2">
        <v>47</v>
      </c>
      <c r="C68" s="3" t="s">
        <v>538</v>
      </c>
      <c r="D68" s="538">
        <v>4701860</v>
      </c>
      <c r="E68" s="538" t="s">
        <v>418</v>
      </c>
      <c r="F68" s="537">
        <f>'[2]Populations-merged FY21'!F67</f>
        <v>851</v>
      </c>
      <c r="G68" s="544">
        <f>'[2]Spec Schs Calculations-21'!G65</f>
        <v>2</v>
      </c>
      <c r="H68" s="546">
        <f t="shared" si="1"/>
        <v>849</v>
      </c>
      <c r="I68" s="537">
        <f>'[2]Populations-merged FY21'!G67</f>
        <v>0</v>
      </c>
      <c r="J68" s="537">
        <f>'[2]Populations-merged FY21'!H67</f>
        <v>0</v>
      </c>
      <c r="K68" s="537">
        <f>'[2]Populations-merged FY21'!I67</f>
        <v>20</v>
      </c>
      <c r="L68" s="537">
        <f>'[2]Populations-merged FY21'!J67</f>
        <v>0</v>
      </c>
      <c r="M68" s="537">
        <f t="shared" si="6"/>
        <v>871</v>
      </c>
      <c r="N68" s="542">
        <f t="shared" si="7"/>
        <v>869</v>
      </c>
      <c r="O68" s="98">
        <f>'[2]Populations-merged FY21'!L67</f>
        <v>3815</v>
      </c>
      <c r="P68" s="542">
        <f t="shared" si="3"/>
        <v>3813</v>
      </c>
      <c r="Q68" s="541">
        <f t="shared" si="4"/>
        <v>0.22830930537352556</v>
      </c>
      <c r="R68" s="540">
        <f t="shared" si="4"/>
        <v>0.22790453710988723</v>
      </c>
    </row>
    <row r="69" spans="1:18" ht="13" x14ac:dyDescent="0.25">
      <c r="A69" s="2">
        <v>1</v>
      </c>
      <c r="B69" s="2">
        <v>47</v>
      </c>
      <c r="C69" s="3" t="s">
        <v>538</v>
      </c>
      <c r="D69" s="538">
        <v>4701890</v>
      </c>
      <c r="E69" s="538" t="s">
        <v>419</v>
      </c>
      <c r="F69" s="537">
        <f>'[2]Populations-merged FY21'!F68</f>
        <v>194</v>
      </c>
      <c r="G69" s="544">
        <f>'[2]Spec Schs Calculations-21'!G66</f>
        <v>1</v>
      </c>
      <c r="H69" s="546">
        <f t="shared" si="1"/>
        <v>193</v>
      </c>
      <c r="I69" s="537">
        <f>'[2]Populations-merged FY21'!G68</f>
        <v>0</v>
      </c>
      <c r="J69" s="537">
        <f>'[2]Populations-merged FY21'!H68</f>
        <v>0</v>
      </c>
      <c r="K69" s="537">
        <f>'[2]Populations-merged FY21'!I68</f>
        <v>1</v>
      </c>
      <c r="L69" s="537">
        <f>'[2]Populations-merged FY21'!J68</f>
        <v>0</v>
      </c>
      <c r="M69" s="537">
        <f t="shared" si="6"/>
        <v>195</v>
      </c>
      <c r="N69" s="542">
        <f t="shared" si="7"/>
        <v>194</v>
      </c>
      <c r="O69" s="98">
        <f>'[2]Populations-merged FY21'!L68</f>
        <v>615</v>
      </c>
      <c r="P69" s="542">
        <f t="shared" si="3"/>
        <v>614</v>
      </c>
      <c r="Q69" s="541">
        <f t="shared" si="4"/>
        <v>0.31707317073170732</v>
      </c>
      <c r="R69" s="540">
        <f t="shared" si="4"/>
        <v>0.31596091205211724</v>
      </c>
    </row>
    <row r="70" spans="1:18" ht="13" x14ac:dyDescent="0.25">
      <c r="A70" s="2">
        <v>1</v>
      </c>
      <c r="B70" s="2">
        <v>47</v>
      </c>
      <c r="C70" s="3" t="s">
        <v>538</v>
      </c>
      <c r="D70" s="538">
        <v>4701920</v>
      </c>
      <c r="E70" s="538" t="s">
        <v>420</v>
      </c>
      <c r="F70" s="537">
        <f>'[2]Populations-merged FY21'!F69</f>
        <v>311</v>
      </c>
      <c r="G70" s="544">
        <f>'[2]Spec Schs Calculations-21'!G67</f>
        <v>0</v>
      </c>
      <c r="H70" s="546">
        <f t="shared" si="1"/>
        <v>311</v>
      </c>
      <c r="I70" s="537">
        <f>'[2]Populations-merged FY21'!G69</f>
        <v>0</v>
      </c>
      <c r="J70" s="537">
        <f>'[2]Populations-merged FY21'!H69</f>
        <v>0</v>
      </c>
      <c r="K70" s="537">
        <f>'[2]Populations-merged FY21'!I69</f>
        <v>1</v>
      </c>
      <c r="L70" s="537">
        <f>'[2]Populations-merged FY21'!J69</f>
        <v>0</v>
      </c>
      <c r="M70" s="537">
        <f t="shared" si="6"/>
        <v>312</v>
      </c>
      <c r="N70" s="542">
        <f t="shared" si="7"/>
        <v>312</v>
      </c>
      <c r="O70" s="98">
        <f>'[2]Populations-merged FY21'!L69</f>
        <v>1372</v>
      </c>
      <c r="P70" s="542">
        <f t="shared" si="3"/>
        <v>1372</v>
      </c>
      <c r="Q70" s="541">
        <f t="shared" si="4"/>
        <v>0.22740524781341107</v>
      </c>
      <c r="R70" s="540">
        <f t="shared" si="4"/>
        <v>0.22740524781341107</v>
      </c>
    </row>
    <row r="71" spans="1:18" ht="13" x14ac:dyDescent="0.25">
      <c r="A71" s="2">
        <v>1</v>
      </c>
      <c r="B71" s="2">
        <v>47</v>
      </c>
      <c r="C71" s="3" t="s">
        <v>538</v>
      </c>
      <c r="D71" s="538">
        <v>4701950</v>
      </c>
      <c r="E71" s="538" t="s">
        <v>421</v>
      </c>
      <c r="F71" s="537">
        <f>'[2]Populations-merged FY21'!F70</f>
        <v>454</v>
      </c>
      <c r="G71" s="544">
        <f>'[2]Spec Schs Calculations-21'!G68</f>
        <v>1</v>
      </c>
      <c r="H71" s="546">
        <f t="shared" si="1"/>
        <v>453</v>
      </c>
      <c r="I71" s="537">
        <f>'[2]Populations-merged FY21'!G70</f>
        <v>0</v>
      </c>
      <c r="J71" s="537">
        <f>'[2]Populations-merged FY21'!H70</f>
        <v>0</v>
      </c>
      <c r="K71" s="537">
        <f>'[2]Populations-merged FY21'!I70</f>
        <v>10</v>
      </c>
      <c r="L71" s="537">
        <f>'[2]Populations-merged FY21'!J70</f>
        <v>0</v>
      </c>
      <c r="M71" s="537">
        <f t="shared" si="6"/>
        <v>464</v>
      </c>
      <c r="N71" s="542">
        <f t="shared" si="7"/>
        <v>463</v>
      </c>
      <c r="O71" s="98">
        <f>'[2]Populations-merged FY21'!L70</f>
        <v>1306</v>
      </c>
      <c r="P71" s="542">
        <f t="shared" si="3"/>
        <v>1305</v>
      </c>
      <c r="Q71" s="541">
        <f t="shared" si="4"/>
        <v>0.3552833078101072</v>
      </c>
      <c r="R71" s="540">
        <f t="shared" si="4"/>
        <v>0.35478927203065136</v>
      </c>
    </row>
    <row r="72" spans="1:18" ht="13" x14ac:dyDescent="0.25">
      <c r="A72" s="2">
        <v>1</v>
      </c>
      <c r="B72" s="2">
        <v>47</v>
      </c>
      <c r="C72" s="3" t="s">
        <v>538</v>
      </c>
      <c r="D72" s="538">
        <v>4701980</v>
      </c>
      <c r="E72" s="538" t="s">
        <v>422</v>
      </c>
      <c r="F72" s="537">
        <f>'[2]Populations-merged FY21'!F71</f>
        <v>519</v>
      </c>
      <c r="G72" s="544">
        <f>'[2]Spec Schs Calculations-21'!G69</f>
        <v>1</v>
      </c>
      <c r="H72" s="546">
        <f t="shared" si="1"/>
        <v>518</v>
      </c>
      <c r="I72" s="537">
        <f>'[2]Populations-merged FY21'!G71</f>
        <v>0</v>
      </c>
      <c r="J72" s="537">
        <f>'[2]Populations-merged FY21'!H71</f>
        <v>0</v>
      </c>
      <c r="K72" s="537">
        <f>'[2]Populations-merged FY21'!I71</f>
        <v>16</v>
      </c>
      <c r="L72" s="537">
        <f>'[2]Populations-merged FY21'!J71</f>
        <v>0</v>
      </c>
      <c r="M72" s="537">
        <f t="shared" si="6"/>
        <v>535</v>
      </c>
      <c r="N72" s="542">
        <f t="shared" si="7"/>
        <v>534</v>
      </c>
      <c r="O72" s="98">
        <f>'[2]Populations-merged FY21'!L71</f>
        <v>2835</v>
      </c>
      <c r="P72" s="542">
        <f t="shared" si="3"/>
        <v>2834</v>
      </c>
      <c r="Q72" s="541">
        <f t="shared" si="4"/>
        <v>0.18871252204585537</v>
      </c>
      <c r="R72" s="540">
        <f t="shared" si="4"/>
        <v>0.18842625264643614</v>
      </c>
    </row>
    <row r="73" spans="1:18" ht="13" x14ac:dyDescent="0.25">
      <c r="A73" s="2">
        <v>1</v>
      </c>
      <c r="B73" s="2">
        <v>47</v>
      </c>
      <c r="C73" s="3" t="s">
        <v>538</v>
      </c>
      <c r="D73" s="538">
        <v>4702010</v>
      </c>
      <c r="E73" s="538" t="s">
        <v>423</v>
      </c>
      <c r="F73" s="537">
        <f>'[2]Populations-merged FY21'!F72</f>
        <v>351</v>
      </c>
      <c r="G73" s="544">
        <f>'[2]Spec Schs Calculations-21'!G70</f>
        <v>1</v>
      </c>
      <c r="H73" s="546">
        <f t="shared" si="1"/>
        <v>350</v>
      </c>
      <c r="I73" s="537">
        <f>'[2]Populations-merged FY21'!G72</f>
        <v>0</v>
      </c>
      <c r="J73" s="537">
        <f>'[2]Populations-merged FY21'!H72</f>
        <v>0</v>
      </c>
      <c r="K73" s="537">
        <f>'[2]Populations-merged FY21'!I72</f>
        <v>0</v>
      </c>
      <c r="L73" s="537">
        <f>'[2]Populations-merged FY21'!J72</f>
        <v>0</v>
      </c>
      <c r="M73" s="537">
        <f t="shared" si="6"/>
        <v>351</v>
      </c>
      <c r="N73" s="542">
        <f t="shared" si="7"/>
        <v>350</v>
      </c>
      <c r="O73" s="98">
        <f>'[2]Populations-merged FY21'!L72</f>
        <v>1164</v>
      </c>
      <c r="P73" s="542">
        <f t="shared" si="3"/>
        <v>1163</v>
      </c>
      <c r="Q73" s="541">
        <f t="shared" si="4"/>
        <v>0.3015463917525773</v>
      </c>
      <c r="R73" s="540">
        <f t="shared" si="4"/>
        <v>0.30094582975064488</v>
      </c>
    </row>
    <row r="74" spans="1:18" ht="13" x14ac:dyDescent="0.25">
      <c r="A74" s="2">
        <v>1</v>
      </c>
      <c r="B74" s="2">
        <v>47</v>
      </c>
      <c r="C74" s="3" t="s">
        <v>538</v>
      </c>
      <c r="D74" s="538">
        <v>4702070</v>
      </c>
      <c r="E74" s="538" t="s">
        <v>424</v>
      </c>
      <c r="F74" s="537">
        <f>'[2]Populations-merged FY21'!F73</f>
        <v>408</v>
      </c>
      <c r="G74" s="544">
        <f>'[2]Spec Schs Calculations-21'!G71</f>
        <v>1</v>
      </c>
      <c r="H74" s="546">
        <f t="shared" ref="H74:H137" si="8">F74-G74</f>
        <v>407</v>
      </c>
      <c r="I74" s="537">
        <f>'[2]Populations-merged FY21'!G73</f>
        <v>0</v>
      </c>
      <c r="J74" s="537">
        <f>'[2]Populations-merged FY21'!H73</f>
        <v>0</v>
      </c>
      <c r="K74" s="537">
        <f>'[2]Populations-merged FY21'!I73</f>
        <v>9</v>
      </c>
      <c r="L74" s="537">
        <f>'[2]Populations-merged FY21'!J73</f>
        <v>0</v>
      </c>
      <c r="M74" s="537">
        <f t="shared" si="6"/>
        <v>417</v>
      </c>
      <c r="N74" s="542">
        <f t="shared" si="7"/>
        <v>416</v>
      </c>
      <c r="O74" s="98">
        <f>'[2]Populations-merged FY21'!L73</f>
        <v>1557</v>
      </c>
      <c r="P74" s="542">
        <f t="shared" ref="P74:P137" si="9">O74-G74</f>
        <v>1556</v>
      </c>
      <c r="Q74" s="541">
        <f t="shared" ref="Q74:R137" si="10">M74/O74</f>
        <v>0.26782273603082851</v>
      </c>
      <c r="R74" s="540">
        <f t="shared" si="10"/>
        <v>0.26735218508997427</v>
      </c>
    </row>
    <row r="75" spans="1:18" ht="13" x14ac:dyDescent="0.25">
      <c r="A75" s="2">
        <v>1</v>
      </c>
      <c r="B75" s="2">
        <v>47</v>
      </c>
      <c r="C75" s="3" t="s">
        <v>538</v>
      </c>
      <c r="D75" s="538">
        <v>4702100</v>
      </c>
      <c r="E75" s="538" t="s">
        <v>425</v>
      </c>
      <c r="F75" s="537">
        <f>'[2]Populations-merged FY21'!F74</f>
        <v>1555</v>
      </c>
      <c r="G75" s="544">
        <f>'[2]Spec Schs Calculations-21'!G72</f>
        <v>3</v>
      </c>
      <c r="H75" s="546">
        <f t="shared" si="8"/>
        <v>1552</v>
      </c>
      <c r="I75" s="537">
        <f>'[2]Populations-merged FY21'!G74</f>
        <v>0</v>
      </c>
      <c r="J75" s="537">
        <f>'[2]Populations-merged FY21'!H74</f>
        <v>0</v>
      </c>
      <c r="K75" s="537">
        <f>'[2]Populations-merged FY21'!I74</f>
        <v>67</v>
      </c>
      <c r="L75" s="537">
        <f>'[2]Populations-merged FY21'!J74</f>
        <v>0</v>
      </c>
      <c r="M75" s="537">
        <f t="shared" si="6"/>
        <v>1622</v>
      </c>
      <c r="N75" s="542">
        <f t="shared" si="7"/>
        <v>1619</v>
      </c>
      <c r="O75" s="98">
        <f>'[2]Populations-merged FY21'!L74</f>
        <v>7963</v>
      </c>
      <c r="P75" s="542">
        <f t="shared" si="9"/>
        <v>7960</v>
      </c>
      <c r="Q75" s="541">
        <f t="shared" si="10"/>
        <v>0.20369207585081001</v>
      </c>
      <c r="R75" s="540">
        <f t="shared" si="10"/>
        <v>0.20339195979899496</v>
      </c>
    </row>
    <row r="76" spans="1:18" ht="13" x14ac:dyDescent="0.25">
      <c r="A76" s="2">
        <v>1</v>
      </c>
      <c r="B76" s="2">
        <v>47</v>
      </c>
      <c r="C76" s="3" t="s">
        <v>538</v>
      </c>
      <c r="D76" s="538">
        <v>4702130</v>
      </c>
      <c r="E76" s="538" t="s">
        <v>426</v>
      </c>
      <c r="F76" s="537">
        <f>'[2]Populations-merged FY21'!F75</f>
        <v>1558</v>
      </c>
      <c r="G76" s="544">
        <f>'[2]Spec Schs Calculations-21'!G73</f>
        <v>0</v>
      </c>
      <c r="H76" s="546">
        <f t="shared" si="8"/>
        <v>1558</v>
      </c>
      <c r="I76" s="537">
        <f>'[2]Populations-merged FY21'!G75</f>
        <v>0</v>
      </c>
      <c r="J76" s="537">
        <f>'[2]Populations-merged FY21'!H75</f>
        <v>0</v>
      </c>
      <c r="K76" s="537">
        <f>'[2]Populations-merged FY21'!I75</f>
        <v>31</v>
      </c>
      <c r="L76" s="537">
        <f>'[2]Populations-merged FY21'!J75</f>
        <v>0</v>
      </c>
      <c r="M76" s="537">
        <f t="shared" si="6"/>
        <v>1589</v>
      </c>
      <c r="N76" s="542">
        <f t="shared" si="7"/>
        <v>1589</v>
      </c>
      <c r="O76" s="98">
        <f>'[2]Populations-merged FY21'!L75</f>
        <v>8101</v>
      </c>
      <c r="P76" s="542">
        <f t="shared" si="9"/>
        <v>8101</v>
      </c>
      <c r="Q76" s="541">
        <f t="shared" si="10"/>
        <v>0.19614862362671276</v>
      </c>
      <c r="R76" s="540">
        <f t="shared" si="10"/>
        <v>0.19614862362671276</v>
      </c>
    </row>
    <row r="77" spans="1:18" ht="13" x14ac:dyDescent="0.25">
      <c r="A77" s="2">
        <v>1</v>
      </c>
      <c r="B77" s="2">
        <v>47</v>
      </c>
      <c r="C77" s="3" t="s">
        <v>538</v>
      </c>
      <c r="D77" s="538">
        <v>4702160</v>
      </c>
      <c r="E77" s="538" t="s">
        <v>427</v>
      </c>
      <c r="F77" s="537">
        <f>'[2]Populations-merged FY21'!F76</f>
        <v>551</v>
      </c>
      <c r="G77" s="544">
        <f>'[2]Spec Schs Calculations-21'!G74</f>
        <v>0</v>
      </c>
      <c r="H77" s="546">
        <f t="shared" si="8"/>
        <v>551</v>
      </c>
      <c r="I77" s="537">
        <f>'[2]Populations-merged FY21'!G76</f>
        <v>79</v>
      </c>
      <c r="J77" s="537">
        <f>'[2]Populations-merged FY21'!H76</f>
        <v>0</v>
      </c>
      <c r="K77" s="537">
        <f>'[2]Populations-merged FY21'!I76</f>
        <v>17</v>
      </c>
      <c r="L77" s="537">
        <f>'[2]Populations-merged FY21'!J76</f>
        <v>0</v>
      </c>
      <c r="M77" s="537">
        <f t="shared" si="6"/>
        <v>647</v>
      </c>
      <c r="N77" s="542">
        <f t="shared" si="7"/>
        <v>647</v>
      </c>
      <c r="O77" s="98">
        <f>'[2]Populations-merged FY21'!L76</f>
        <v>2229</v>
      </c>
      <c r="P77" s="542">
        <f t="shared" si="9"/>
        <v>2229</v>
      </c>
      <c r="Q77" s="541">
        <f t="shared" si="10"/>
        <v>0.2902646926873037</v>
      </c>
      <c r="R77" s="540">
        <f t="shared" si="10"/>
        <v>0.2902646926873037</v>
      </c>
    </row>
    <row r="78" spans="1:18" ht="13" x14ac:dyDescent="0.25">
      <c r="A78" s="2">
        <v>1</v>
      </c>
      <c r="B78" s="2">
        <v>47</v>
      </c>
      <c r="C78" s="3" t="s">
        <v>538</v>
      </c>
      <c r="D78" s="538">
        <v>4702190</v>
      </c>
      <c r="E78" s="538" t="s">
        <v>428</v>
      </c>
      <c r="F78" s="537">
        <f>'[2]Populations-merged FY21'!F77</f>
        <v>1992</v>
      </c>
      <c r="G78" s="544">
        <f>'[2]Spec Schs Calculations-21'!G75</f>
        <v>1</v>
      </c>
      <c r="H78" s="546">
        <f t="shared" si="8"/>
        <v>1991</v>
      </c>
      <c r="I78" s="537">
        <f>'[2]Populations-merged FY21'!G77</f>
        <v>17</v>
      </c>
      <c r="J78" s="537">
        <f>'[2]Populations-merged FY21'!H77</f>
        <v>0</v>
      </c>
      <c r="K78" s="537">
        <f>'[2]Populations-merged FY21'!I77</f>
        <v>21</v>
      </c>
      <c r="L78" s="537">
        <f>'[2]Populations-merged FY21'!J77</f>
        <v>0</v>
      </c>
      <c r="M78" s="537">
        <f t="shared" si="6"/>
        <v>2030</v>
      </c>
      <c r="N78" s="542">
        <f t="shared" si="7"/>
        <v>2029</v>
      </c>
      <c r="O78" s="98">
        <f>'[2]Populations-merged FY21'!L77</f>
        <v>7629</v>
      </c>
      <c r="P78" s="542">
        <f t="shared" si="9"/>
        <v>7628</v>
      </c>
      <c r="Q78" s="541">
        <f t="shared" si="10"/>
        <v>0.2660899200419452</v>
      </c>
      <c r="R78" s="540">
        <f t="shared" si="10"/>
        <v>0.26599370739381228</v>
      </c>
    </row>
    <row r="79" spans="1:18" ht="13" x14ac:dyDescent="0.25">
      <c r="A79" s="2">
        <v>1</v>
      </c>
      <c r="B79" s="2">
        <v>47</v>
      </c>
      <c r="C79" s="3" t="s">
        <v>538</v>
      </c>
      <c r="D79" s="538">
        <v>4702220</v>
      </c>
      <c r="E79" s="538" t="s">
        <v>429</v>
      </c>
      <c r="F79" s="537">
        <f>'[2]Populations-merged FY21'!F78</f>
        <v>9637</v>
      </c>
      <c r="G79" s="544">
        <f>'[2]Spec Schs Calculations-21'!G76</f>
        <v>42</v>
      </c>
      <c r="H79" s="546">
        <f t="shared" si="8"/>
        <v>9595</v>
      </c>
      <c r="I79" s="537">
        <f>'[2]Populations-merged FY21'!G78</f>
        <v>96</v>
      </c>
      <c r="J79" s="537">
        <f>'[2]Populations-merged FY21'!H78</f>
        <v>0</v>
      </c>
      <c r="K79" s="537">
        <f>'[2]Populations-merged FY21'!I78</f>
        <v>305</v>
      </c>
      <c r="L79" s="537">
        <f>'[2]Populations-merged FY21'!J78</f>
        <v>0</v>
      </c>
      <c r="M79" s="537">
        <f t="shared" si="6"/>
        <v>10038</v>
      </c>
      <c r="N79" s="542">
        <f t="shared" si="7"/>
        <v>9996</v>
      </c>
      <c r="O79" s="98">
        <f>'[2]Populations-merged FY21'!L78</f>
        <v>70926</v>
      </c>
      <c r="P79" s="542">
        <f t="shared" si="9"/>
        <v>70884</v>
      </c>
      <c r="Q79" s="541">
        <f t="shared" si="10"/>
        <v>0.14152778952711276</v>
      </c>
      <c r="R79" s="540">
        <f t="shared" si="10"/>
        <v>0.1410191298459455</v>
      </c>
    </row>
    <row r="80" spans="1:18" ht="13" x14ac:dyDescent="0.25">
      <c r="A80" s="2">
        <v>1</v>
      </c>
      <c r="B80" s="2">
        <v>47</v>
      </c>
      <c r="C80" s="3" t="s">
        <v>538</v>
      </c>
      <c r="D80" s="538">
        <v>4702280</v>
      </c>
      <c r="E80" s="538" t="s">
        <v>430</v>
      </c>
      <c r="F80" s="537">
        <f>'[2]Populations-merged FY21'!F79</f>
        <v>291</v>
      </c>
      <c r="G80" s="544">
        <f>'[2]Spec Schs Calculations-21'!G77</f>
        <v>1</v>
      </c>
      <c r="H80" s="546">
        <f t="shared" si="8"/>
        <v>290</v>
      </c>
      <c r="I80" s="537">
        <f>'[2]Populations-merged FY21'!G79</f>
        <v>0</v>
      </c>
      <c r="J80" s="537">
        <f>'[2]Populations-merged FY21'!H79</f>
        <v>0</v>
      </c>
      <c r="K80" s="537">
        <f>'[2]Populations-merged FY21'!I79</f>
        <v>0</v>
      </c>
      <c r="L80" s="537">
        <f>'[2]Populations-merged FY21'!J79</f>
        <v>0</v>
      </c>
      <c r="M80" s="537">
        <f t="shared" si="6"/>
        <v>291</v>
      </c>
      <c r="N80" s="542">
        <f t="shared" si="7"/>
        <v>290</v>
      </c>
      <c r="O80" s="98">
        <f>'[2]Populations-merged FY21'!L79</f>
        <v>761</v>
      </c>
      <c r="P80" s="542">
        <f t="shared" si="9"/>
        <v>760</v>
      </c>
      <c r="Q80" s="541">
        <f t="shared" si="10"/>
        <v>0.3823915900131406</v>
      </c>
      <c r="R80" s="540">
        <f t="shared" si="10"/>
        <v>0.38157894736842107</v>
      </c>
    </row>
    <row r="81" spans="1:18" ht="13" x14ac:dyDescent="0.25">
      <c r="C81" s="3"/>
      <c r="D81" s="548">
        <v>4700154</v>
      </c>
      <c r="E81" s="548" t="s">
        <v>154</v>
      </c>
      <c r="F81" s="537">
        <f>'[2]Populations-merged FY21'!F80</f>
        <v>174</v>
      </c>
      <c r="G81" s="544">
        <f>'[2]Spec Schs Calculations-21'!G78</f>
        <v>0</v>
      </c>
      <c r="H81" s="546">
        <f t="shared" si="8"/>
        <v>174</v>
      </c>
      <c r="I81" s="537">
        <f>'[2]Populations-merged FY21'!G80</f>
        <v>0</v>
      </c>
      <c r="J81" s="537">
        <f>'[2]Populations-merged FY21'!H80</f>
        <v>0</v>
      </c>
      <c r="K81" s="537">
        <f>'[2]Populations-merged FY21'!I80</f>
        <v>0</v>
      </c>
      <c r="L81" s="537">
        <f>'[2]Populations-merged FY21'!J80</f>
        <v>0</v>
      </c>
      <c r="M81" s="537">
        <f t="shared" si="6"/>
        <v>174</v>
      </c>
      <c r="N81" s="542">
        <f t="shared" si="7"/>
        <v>174</v>
      </c>
      <c r="O81" s="98">
        <f>'[2]Populations-merged FY21'!L80</f>
        <v>1630</v>
      </c>
      <c r="P81" s="542">
        <f t="shared" si="9"/>
        <v>1630</v>
      </c>
      <c r="Q81" s="547">
        <f t="shared" si="10"/>
        <v>0.10674846625766871</v>
      </c>
      <c r="R81" s="540">
        <f t="shared" si="10"/>
        <v>0.10674846625766871</v>
      </c>
    </row>
    <row r="82" spans="1:18" ht="13" x14ac:dyDescent="0.25">
      <c r="A82" s="2">
        <v>1</v>
      </c>
      <c r="B82" s="2">
        <v>47</v>
      </c>
      <c r="C82" s="3" t="s">
        <v>538</v>
      </c>
      <c r="D82" s="538">
        <v>4702310</v>
      </c>
      <c r="E82" s="538" t="s">
        <v>432</v>
      </c>
      <c r="F82" s="537">
        <f>'[2]Populations-merged FY21'!F81</f>
        <v>1420</v>
      </c>
      <c r="G82" s="544">
        <f>'[2]Spec Schs Calculations-21'!G79</f>
        <v>8</v>
      </c>
      <c r="H82" s="546">
        <f t="shared" si="8"/>
        <v>1412</v>
      </c>
      <c r="I82" s="537">
        <f>'[2]Populations-merged FY21'!G81</f>
        <v>0</v>
      </c>
      <c r="J82" s="537">
        <f>'[2]Populations-merged FY21'!H81</f>
        <v>0</v>
      </c>
      <c r="K82" s="537">
        <f>'[2]Populations-merged FY21'!I81</f>
        <v>11</v>
      </c>
      <c r="L82" s="537">
        <f>'[2]Populations-merged FY21'!J81</f>
        <v>0</v>
      </c>
      <c r="M82" s="537">
        <f t="shared" si="6"/>
        <v>1431</v>
      </c>
      <c r="N82" s="542">
        <f t="shared" si="7"/>
        <v>1423</v>
      </c>
      <c r="O82" s="98">
        <f>'[2]Populations-merged FY21'!L81</f>
        <v>4333</v>
      </c>
      <c r="P82" s="542">
        <f t="shared" si="9"/>
        <v>4325</v>
      </c>
      <c r="Q82" s="541">
        <f t="shared" si="10"/>
        <v>0.33025617355181169</v>
      </c>
      <c r="R82" s="540">
        <f t="shared" si="10"/>
        <v>0.32901734104046243</v>
      </c>
    </row>
    <row r="83" spans="1:18" ht="13" x14ac:dyDescent="0.25">
      <c r="A83" s="2">
        <v>1</v>
      </c>
      <c r="B83" s="2">
        <v>47</v>
      </c>
      <c r="C83" s="3" t="s">
        <v>538</v>
      </c>
      <c r="D83" s="538">
        <v>4702340</v>
      </c>
      <c r="E83" s="538" t="s">
        <v>433</v>
      </c>
      <c r="F83" s="537">
        <f>'[2]Populations-merged FY21'!F82</f>
        <v>1783</v>
      </c>
      <c r="G83" s="544">
        <f>'[2]Spec Schs Calculations-21'!G80</f>
        <v>0</v>
      </c>
      <c r="H83" s="546">
        <f t="shared" si="8"/>
        <v>1783</v>
      </c>
      <c r="I83" s="537">
        <f>'[2]Populations-merged FY21'!G82</f>
        <v>0</v>
      </c>
      <c r="J83" s="537">
        <f>'[2]Populations-merged FY21'!H82</f>
        <v>0</v>
      </c>
      <c r="K83" s="537">
        <f>'[2]Populations-merged FY21'!I82</f>
        <v>83</v>
      </c>
      <c r="L83" s="537">
        <f>'[2]Populations-merged FY21'!J82</f>
        <v>0</v>
      </c>
      <c r="M83" s="537">
        <f t="shared" si="6"/>
        <v>1866</v>
      </c>
      <c r="N83" s="542">
        <f t="shared" si="7"/>
        <v>1866</v>
      </c>
      <c r="O83" s="98">
        <f>'[2]Populations-merged FY21'!L82</f>
        <v>8043</v>
      </c>
      <c r="P83" s="542">
        <f t="shared" si="9"/>
        <v>8043</v>
      </c>
      <c r="Q83" s="541">
        <f t="shared" si="10"/>
        <v>0.2320029839612085</v>
      </c>
      <c r="R83" s="540">
        <f t="shared" si="10"/>
        <v>0.2320029839612085</v>
      </c>
    </row>
    <row r="84" spans="1:18" ht="13" x14ac:dyDescent="0.25">
      <c r="A84" s="2">
        <v>1</v>
      </c>
      <c r="B84" s="2">
        <v>47</v>
      </c>
      <c r="C84" s="3" t="s">
        <v>538</v>
      </c>
      <c r="D84" s="538">
        <v>4702370</v>
      </c>
      <c r="E84" s="538" t="s">
        <v>434</v>
      </c>
      <c r="F84" s="537">
        <f>'[2]Populations-merged FY21'!F83</f>
        <v>572</v>
      </c>
      <c r="G84" s="544">
        <f>'[2]Spec Schs Calculations-21'!G81</f>
        <v>1</v>
      </c>
      <c r="H84" s="546">
        <f t="shared" si="8"/>
        <v>571</v>
      </c>
      <c r="I84" s="537">
        <f>'[2]Populations-merged FY21'!G83</f>
        <v>0</v>
      </c>
      <c r="J84" s="537">
        <f>'[2]Populations-merged FY21'!H83</f>
        <v>0</v>
      </c>
      <c r="K84" s="537">
        <f>'[2]Populations-merged FY21'!I83</f>
        <v>8</v>
      </c>
      <c r="L84" s="537">
        <f>'[2]Populations-merged FY21'!J83</f>
        <v>0</v>
      </c>
      <c r="M84" s="537">
        <f t="shared" si="6"/>
        <v>580</v>
      </c>
      <c r="N84" s="542">
        <f t="shared" si="7"/>
        <v>579</v>
      </c>
      <c r="O84" s="98">
        <f>'[2]Populations-merged FY21'!L83</f>
        <v>4275</v>
      </c>
      <c r="P84" s="542">
        <f t="shared" si="9"/>
        <v>4274</v>
      </c>
      <c r="Q84" s="541">
        <f t="shared" si="10"/>
        <v>0.13567251461988303</v>
      </c>
      <c r="R84" s="540">
        <f t="shared" si="10"/>
        <v>0.13547028544688816</v>
      </c>
    </row>
    <row r="85" spans="1:18" ht="13" x14ac:dyDescent="0.25">
      <c r="A85" s="2">
        <v>1</v>
      </c>
      <c r="B85" s="2">
        <v>47</v>
      </c>
      <c r="C85" s="3" t="s">
        <v>538</v>
      </c>
      <c r="D85" s="538">
        <v>4702400</v>
      </c>
      <c r="E85" s="538" t="s">
        <v>435</v>
      </c>
      <c r="F85" s="537">
        <f>'[2]Populations-merged FY21'!F84</f>
        <v>300</v>
      </c>
      <c r="G85" s="544">
        <f>'[2]Spec Schs Calculations-21'!G82</f>
        <v>0</v>
      </c>
      <c r="H85" s="546">
        <f t="shared" si="8"/>
        <v>300</v>
      </c>
      <c r="I85" s="537">
        <f>'[2]Populations-merged FY21'!G84</f>
        <v>0</v>
      </c>
      <c r="J85" s="537">
        <f>'[2]Populations-merged FY21'!H84</f>
        <v>0</v>
      </c>
      <c r="K85" s="537">
        <f>'[2]Populations-merged FY21'!I84</f>
        <v>16</v>
      </c>
      <c r="L85" s="537">
        <f>'[2]Populations-merged FY21'!J84</f>
        <v>0</v>
      </c>
      <c r="M85" s="537">
        <f t="shared" si="6"/>
        <v>316</v>
      </c>
      <c r="N85" s="542">
        <f t="shared" si="7"/>
        <v>316</v>
      </c>
      <c r="O85" s="98">
        <f>'[2]Populations-merged FY21'!L84</f>
        <v>1628</v>
      </c>
      <c r="P85" s="542">
        <f t="shared" si="9"/>
        <v>1628</v>
      </c>
      <c r="Q85" s="541">
        <f t="shared" si="10"/>
        <v>0.1941031941031941</v>
      </c>
      <c r="R85" s="540">
        <f t="shared" si="10"/>
        <v>0.1941031941031941</v>
      </c>
    </row>
    <row r="86" spans="1:18" ht="13" x14ac:dyDescent="0.25">
      <c r="A86" s="2">
        <v>1</v>
      </c>
      <c r="B86" s="2">
        <v>47</v>
      </c>
      <c r="C86" s="3" t="s">
        <v>538</v>
      </c>
      <c r="D86" s="538">
        <v>4702430</v>
      </c>
      <c r="E86" s="538" t="s">
        <v>436</v>
      </c>
      <c r="F86" s="537">
        <f>'[2]Populations-merged FY21'!F85</f>
        <v>464</v>
      </c>
      <c r="G86" s="544">
        <f>'[2]Spec Schs Calculations-21'!G83</f>
        <v>1</v>
      </c>
      <c r="H86" s="546">
        <f t="shared" si="8"/>
        <v>463</v>
      </c>
      <c r="I86" s="537">
        <f>'[2]Populations-merged FY21'!G85</f>
        <v>0</v>
      </c>
      <c r="J86" s="537">
        <f>'[2]Populations-merged FY21'!H85</f>
        <v>0</v>
      </c>
      <c r="K86" s="537">
        <f>'[2]Populations-merged FY21'!I85</f>
        <v>4</v>
      </c>
      <c r="L86" s="537">
        <f>'[2]Populations-merged FY21'!J85</f>
        <v>0</v>
      </c>
      <c r="M86" s="537">
        <f t="shared" si="6"/>
        <v>468</v>
      </c>
      <c r="N86" s="542">
        <f t="shared" si="7"/>
        <v>467</v>
      </c>
      <c r="O86" s="98">
        <f>'[2]Populations-merged FY21'!L85</f>
        <v>1926</v>
      </c>
      <c r="P86" s="542">
        <f t="shared" si="9"/>
        <v>1925</v>
      </c>
      <c r="Q86" s="541">
        <f t="shared" si="10"/>
        <v>0.24299065420560748</v>
      </c>
      <c r="R86" s="540">
        <f t="shared" si="10"/>
        <v>0.24259740259740259</v>
      </c>
    </row>
    <row r="87" spans="1:18" ht="13" x14ac:dyDescent="0.25">
      <c r="A87" s="2">
        <v>1</v>
      </c>
      <c r="B87" s="2">
        <v>47</v>
      </c>
      <c r="C87" s="3" t="s">
        <v>538</v>
      </c>
      <c r="D87" s="538">
        <v>4702460</v>
      </c>
      <c r="E87" s="538" t="s">
        <v>545</v>
      </c>
      <c r="F87" s="537">
        <f>'[2]Populations-merged FY21'!F86</f>
        <v>214</v>
      </c>
      <c r="G87" s="544">
        <f>'[2]Spec Schs Calculations-21'!G84</f>
        <v>1</v>
      </c>
      <c r="H87" s="546">
        <f t="shared" si="8"/>
        <v>213</v>
      </c>
      <c r="I87" s="537">
        <f>'[2]Populations-merged FY21'!G86</f>
        <v>0</v>
      </c>
      <c r="J87" s="537">
        <f>'[2]Populations-merged FY21'!H86</f>
        <v>0</v>
      </c>
      <c r="K87" s="537">
        <f>'[2]Populations-merged FY21'!I86</f>
        <v>1</v>
      </c>
      <c r="L87" s="537">
        <f>'[2]Populations-merged FY21'!J86</f>
        <v>0</v>
      </c>
      <c r="M87" s="537">
        <f t="shared" si="6"/>
        <v>215</v>
      </c>
      <c r="N87" s="542">
        <f t="shared" si="7"/>
        <v>214</v>
      </c>
      <c r="O87" s="98">
        <f>'[2]Populations-merged FY21'!L86</f>
        <v>825</v>
      </c>
      <c r="P87" s="542">
        <f t="shared" si="9"/>
        <v>824</v>
      </c>
      <c r="Q87" s="541">
        <f t="shared" si="10"/>
        <v>0.26060606060606062</v>
      </c>
      <c r="R87" s="540">
        <f t="shared" si="10"/>
        <v>0.25970873786407767</v>
      </c>
    </row>
    <row r="88" spans="1:18" ht="13" x14ac:dyDescent="0.25">
      <c r="A88" s="2">
        <v>1</v>
      </c>
      <c r="B88" s="2">
        <v>47</v>
      </c>
      <c r="C88" s="3" t="s">
        <v>538</v>
      </c>
      <c r="D88" s="538">
        <v>4702490</v>
      </c>
      <c r="E88" s="538" t="s">
        <v>438</v>
      </c>
      <c r="F88" s="537">
        <f>'[2]Populations-merged FY21'!F87</f>
        <v>707</v>
      </c>
      <c r="G88" s="544">
        <f>'[2]Spec Schs Calculations-21'!G85</f>
        <v>1</v>
      </c>
      <c r="H88" s="546">
        <f t="shared" si="8"/>
        <v>706</v>
      </c>
      <c r="I88" s="537">
        <f>'[2]Populations-merged FY21'!G87</f>
        <v>0</v>
      </c>
      <c r="J88" s="537">
        <f>'[2]Populations-merged FY21'!H87</f>
        <v>0</v>
      </c>
      <c r="K88" s="537">
        <f>'[2]Populations-merged FY21'!I87</f>
        <v>21</v>
      </c>
      <c r="L88" s="537">
        <f>'[2]Populations-merged FY21'!J87</f>
        <v>0</v>
      </c>
      <c r="M88" s="537">
        <f t="shared" si="6"/>
        <v>728</v>
      </c>
      <c r="N88" s="542">
        <f t="shared" si="7"/>
        <v>727</v>
      </c>
      <c r="O88" s="98">
        <f>'[2]Populations-merged FY21'!L87</f>
        <v>4643</v>
      </c>
      <c r="P88" s="542">
        <f t="shared" si="9"/>
        <v>4642</v>
      </c>
      <c r="Q88" s="541">
        <f t="shared" si="10"/>
        <v>0.15679517553306052</v>
      </c>
      <c r="R88" s="540">
        <f t="shared" si="10"/>
        <v>0.15661352865144335</v>
      </c>
    </row>
    <row r="89" spans="1:18" ht="13" x14ac:dyDescent="0.25">
      <c r="A89" s="2">
        <v>1</v>
      </c>
      <c r="B89" s="2">
        <v>47</v>
      </c>
      <c r="C89" s="3" t="s">
        <v>538</v>
      </c>
      <c r="D89" s="538">
        <v>4702520</v>
      </c>
      <c r="E89" s="538" t="s">
        <v>439</v>
      </c>
      <c r="F89" s="537">
        <f>'[2]Populations-merged FY21'!F88</f>
        <v>808</v>
      </c>
      <c r="G89" s="544">
        <f>'[2]Spec Schs Calculations-21'!G86</f>
        <v>2</v>
      </c>
      <c r="H89" s="546">
        <f t="shared" si="8"/>
        <v>806</v>
      </c>
      <c r="I89" s="537">
        <f>'[2]Populations-merged FY21'!G88</f>
        <v>0</v>
      </c>
      <c r="J89" s="537">
        <f>'[2]Populations-merged FY21'!H88</f>
        <v>0</v>
      </c>
      <c r="K89" s="537">
        <f>'[2]Populations-merged FY21'!I88</f>
        <v>18</v>
      </c>
      <c r="L89" s="537">
        <f>'[2]Populations-merged FY21'!J88</f>
        <v>0</v>
      </c>
      <c r="M89" s="537">
        <f t="shared" si="6"/>
        <v>826</v>
      </c>
      <c r="N89" s="542">
        <f t="shared" si="7"/>
        <v>824</v>
      </c>
      <c r="O89" s="98">
        <f>'[2]Populations-merged FY21'!L88</f>
        <v>5896</v>
      </c>
      <c r="P89" s="542">
        <f t="shared" si="9"/>
        <v>5894</v>
      </c>
      <c r="Q89" s="541">
        <f t="shared" si="10"/>
        <v>0.14009497964721845</v>
      </c>
      <c r="R89" s="540">
        <f t="shared" si="10"/>
        <v>0.13980318968442484</v>
      </c>
    </row>
    <row r="90" spans="1:18" ht="13" x14ac:dyDescent="0.25">
      <c r="A90" s="2">
        <v>1</v>
      </c>
      <c r="B90" s="2">
        <v>47</v>
      </c>
      <c r="C90" s="3" t="s">
        <v>538</v>
      </c>
      <c r="D90" s="538">
        <v>4702550</v>
      </c>
      <c r="E90" s="538" t="s">
        <v>440</v>
      </c>
      <c r="F90" s="537">
        <f>'[2]Populations-merged FY21'!F89</f>
        <v>994</v>
      </c>
      <c r="G90" s="544">
        <f>'[2]Spec Schs Calculations-21'!G87</f>
        <v>1</v>
      </c>
      <c r="H90" s="546">
        <f t="shared" si="8"/>
        <v>993</v>
      </c>
      <c r="I90" s="537">
        <f>'[2]Populations-merged FY21'!G89</f>
        <v>0</v>
      </c>
      <c r="J90" s="537">
        <f>'[2]Populations-merged FY21'!H89</f>
        <v>0</v>
      </c>
      <c r="K90" s="537">
        <f>'[2]Populations-merged FY21'!I89</f>
        <v>13</v>
      </c>
      <c r="L90" s="537">
        <f>'[2]Populations-merged FY21'!J89</f>
        <v>0</v>
      </c>
      <c r="M90" s="537">
        <f t="shared" si="6"/>
        <v>1007</v>
      </c>
      <c r="N90" s="542">
        <f t="shared" si="7"/>
        <v>1006</v>
      </c>
      <c r="O90" s="98">
        <f>'[2]Populations-merged FY21'!L89</f>
        <v>4268</v>
      </c>
      <c r="P90" s="542">
        <f t="shared" si="9"/>
        <v>4267</v>
      </c>
      <c r="Q90" s="541">
        <f t="shared" si="10"/>
        <v>0.23594189315838801</v>
      </c>
      <c r="R90" s="540">
        <f t="shared" si="10"/>
        <v>0.23576283102882586</v>
      </c>
    </row>
    <row r="91" spans="1:18" ht="13" x14ac:dyDescent="0.25">
      <c r="A91" s="2">
        <v>1</v>
      </c>
      <c r="B91" s="2">
        <v>47</v>
      </c>
      <c r="C91" s="3" t="s">
        <v>538</v>
      </c>
      <c r="D91" s="538">
        <v>4702580</v>
      </c>
      <c r="E91" s="538" t="s">
        <v>546</v>
      </c>
      <c r="F91" s="537">
        <f>'[2]Populations-merged FY21'!F90</f>
        <v>3884</v>
      </c>
      <c r="G91" s="544">
        <f>'[2]Spec Schs Calculations-21'!G88</f>
        <v>15</v>
      </c>
      <c r="H91" s="546">
        <f t="shared" si="8"/>
        <v>3869</v>
      </c>
      <c r="I91" s="537">
        <f>'[2]Populations-merged FY21'!G90</f>
        <v>51</v>
      </c>
      <c r="J91" s="537">
        <f>'[2]Populations-merged FY21'!H90</f>
        <v>0</v>
      </c>
      <c r="K91" s="537">
        <f>'[2]Populations-merged FY21'!I90</f>
        <v>115</v>
      </c>
      <c r="L91" s="537">
        <f>'[2]Populations-merged FY21'!J90</f>
        <v>0</v>
      </c>
      <c r="M91" s="537">
        <f t="shared" si="6"/>
        <v>4050</v>
      </c>
      <c r="N91" s="542">
        <f t="shared" si="7"/>
        <v>4035</v>
      </c>
      <c r="O91" s="98">
        <f>'[2]Populations-merged FY21'!L90</f>
        <v>15772</v>
      </c>
      <c r="P91" s="542">
        <f t="shared" si="9"/>
        <v>15757</v>
      </c>
      <c r="Q91" s="541">
        <f t="shared" si="10"/>
        <v>0.25678417448643165</v>
      </c>
      <c r="R91" s="540">
        <f t="shared" si="10"/>
        <v>0.25607666433965859</v>
      </c>
    </row>
    <row r="92" spans="1:18" ht="13" x14ac:dyDescent="0.25">
      <c r="A92" s="2">
        <v>1</v>
      </c>
      <c r="B92" s="2">
        <v>47</v>
      </c>
      <c r="C92" s="3" t="s">
        <v>538</v>
      </c>
      <c r="D92" s="538">
        <v>4702610</v>
      </c>
      <c r="E92" s="538" t="s">
        <v>442</v>
      </c>
      <c r="F92" s="537">
        <f>'[2]Populations-merged FY21'!F91</f>
        <v>350</v>
      </c>
      <c r="G92" s="544">
        <f>'[2]Spec Schs Calculations-21'!G89</f>
        <v>0</v>
      </c>
      <c r="H92" s="546">
        <f t="shared" si="8"/>
        <v>350</v>
      </c>
      <c r="I92" s="537">
        <f>'[2]Populations-merged FY21'!G91</f>
        <v>0</v>
      </c>
      <c r="J92" s="537">
        <f>'[2]Populations-merged FY21'!H91</f>
        <v>0</v>
      </c>
      <c r="K92" s="537">
        <f>'[2]Populations-merged FY21'!I91</f>
        <v>2</v>
      </c>
      <c r="L92" s="537">
        <f>'[2]Populations-merged FY21'!J91</f>
        <v>0</v>
      </c>
      <c r="M92" s="537">
        <f t="shared" si="6"/>
        <v>352</v>
      </c>
      <c r="N92" s="542">
        <f t="shared" si="7"/>
        <v>352</v>
      </c>
      <c r="O92" s="98">
        <f>'[2]Populations-merged FY21'!L91</f>
        <v>1269</v>
      </c>
      <c r="P92" s="542">
        <f t="shared" si="9"/>
        <v>1269</v>
      </c>
      <c r="Q92" s="541">
        <f t="shared" si="10"/>
        <v>0.27738376674546888</v>
      </c>
      <c r="R92" s="540">
        <f t="shared" si="10"/>
        <v>0.27738376674546888</v>
      </c>
    </row>
    <row r="93" spans="1:18" ht="13" x14ac:dyDescent="0.25">
      <c r="A93" s="2">
        <v>1</v>
      </c>
      <c r="B93" s="2">
        <v>47</v>
      </c>
      <c r="C93" s="3" t="s">
        <v>538</v>
      </c>
      <c r="D93" s="538">
        <v>4702640</v>
      </c>
      <c r="E93" s="538" t="s">
        <v>443</v>
      </c>
      <c r="F93" s="537">
        <f>'[2]Populations-merged FY21'!F92</f>
        <v>909</v>
      </c>
      <c r="G93" s="544">
        <f>'[2]Spec Schs Calculations-21'!G90</f>
        <v>1</v>
      </c>
      <c r="H93" s="546">
        <f t="shared" si="8"/>
        <v>908</v>
      </c>
      <c r="I93" s="537">
        <f>'[2]Populations-merged FY21'!G92</f>
        <v>0</v>
      </c>
      <c r="J93" s="537">
        <f>'[2]Populations-merged FY21'!H92</f>
        <v>0</v>
      </c>
      <c r="K93" s="537">
        <f>'[2]Populations-merged FY21'!I92</f>
        <v>9</v>
      </c>
      <c r="L93" s="537">
        <f>'[2]Populations-merged FY21'!J92</f>
        <v>0</v>
      </c>
      <c r="M93" s="537">
        <f t="shared" si="6"/>
        <v>918</v>
      </c>
      <c r="N93" s="542">
        <f t="shared" si="7"/>
        <v>917</v>
      </c>
      <c r="O93" s="98">
        <f>'[2]Populations-merged FY21'!L92</f>
        <v>4235</v>
      </c>
      <c r="P93" s="542">
        <f t="shared" si="9"/>
        <v>4234</v>
      </c>
      <c r="Q93" s="541">
        <f t="shared" si="10"/>
        <v>0.21676505312868949</v>
      </c>
      <c r="R93" s="540">
        <f t="shared" si="10"/>
        <v>0.21658006613131792</v>
      </c>
    </row>
    <row r="94" spans="1:18" ht="13" x14ac:dyDescent="0.25">
      <c r="A94" s="2">
        <v>1</v>
      </c>
      <c r="B94" s="2">
        <v>47</v>
      </c>
      <c r="C94" s="3" t="s">
        <v>538</v>
      </c>
      <c r="D94" s="538">
        <v>4702670</v>
      </c>
      <c r="E94" s="538" t="s">
        <v>444</v>
      </c>
      <c r="F94" s="537">
        <f>'[2]Populations-merged FY21'!F93</f>
        <v>1031</v>
      </c>
      <c r="G94" s="544">
        <f>'[2]Spec Schs Calculations-21'!G91</f>
        <v>2</v>
      </c>
      <c r="H94" s="546">
        <f t="shared" si="8"/>
        <v>1029</v>
      </c>
      <c r="I94" s="537">
        <f>'[2]Populations-merged FY21'!G93</f>
        <v>0</v>
      </c>
      <c r="J94" s="537">
        <f>'[2]Populations-merged FY21'!H93</f>
        <v>0</v>
      </c>
      <c r="K94" s="537">
        <f>'[2]Populations-merged FY21'!I93</f>
        <v>31</v>
      </c>
      <c r="L94" s="537">
        <f>'[2]Populations-merged FY21'!J93</f>
        <v>0</v>
      </c>
      <c r="M94" s="537">
        <f t="shared" si="6"/>
        <v>1062</v>
      </c>
      <c r="N94" s="542">
        <f t="shared" si="7"/>
        <v>1060</v>
      </c>
      <c r="O94" s="98">
        <f>'[2]Populations-merged FY21'!L93</f>
        <v>5821</v>
      </c>
      <c r="P94" s="542">
        <f t="shared" si="9"/>
        <v>5819</v>
      </c>
      <c r="Q94" s="541">
        <f t="shared" si="10"/>
        <v>0.18244287923037278</v>
      </c>
      <c r="R94" s="540">
        <f t="shared" si="10"/>
        <v>0.1821618834851349</v>
      </c>
    </row>
    <row r="95" spans="1:18" ht="13" x14ac:dyDescent="0.25">
      <c r="A95" s="2">
        <v>1</v>
      </c>
      <c r="B95" s="2">
        <v>47</v>
      </c>
      <c r="C95" s="3" t="s">
        <v>538</v>
      </c>
      <c r="D95" s="538">
        <v>4702700</v>
      </c>
      <c r="E95" s="538" t="s">
        <v>445</v>
      </c>
      <c r="F95" s="537">
        <f>'[2]Populations-merged FY21'!F94</f>
        <v>479</v>
      </c>
      <c r="G95" s="544">
        <f>'[2]Spec Schs Calculations-21'!G92</f>
        <v>0</v>
      </c>
      <c r="H95" s="546">
        <f t="shared" si="8"/>
        <v>479</v>
      </c>
      <c r="I95" s="537">
        <f>'[2]Populations-merged FY21'!G94</f>
        <v>0</v>
      </c>
      <c r="J95" s="537">
        <f>'[2]Populations-merged FY21'!H94</f>
        <v>0</v>
      </c>
      <c r="K95" s="537">
        <f>'[2]Populations-merged FY21'!I94</f>
        <v>22</v>
      </c>
      <c r="L95" s="537">
        <f>'[2]Populations-merged FY21'!J94</f>
        <v>0</v>
      </c>
      <c r="M95" s="537">
        <f t="shared" si="6"/>
        <v>501</v>
      </c>
      <c r="N95" s="542">
        <f t="shared" si="7"/>
        <v>501</v>
      </c>
      <c r="O95" s="98">
        <f>'[2]Populations-merged FY21'!L94</f>
        <v>5057</v>
      </c>
      <c r="P95" s="542">
        <f t="shared" si="9"/>
        <v>5057</v>
      </c>
      <c r="Q95" s="541">
        <f t="shared" si="10"/>
        <v>9.907059521455408E-2</v>
      </c>
      <c r="R95" s="540">
        <f t="shared" si="10"/>
        <v>9.907059521455408E-2</v>
      </c>
    </row>
    <row r="96" spans="1:18" ht="13" x14ac:dyDescent="0.25">
      <c r="A96" s="2">
        <v>1</v>
      </c>
      <c r="B96" s="2">
        <v>47</v>
      </c>
      <c r="C96" s="3" t="s">
        <v>538</v>
      </c>
      <c r="D96" s="538">
        <v>4702760</v>
      </c>
      <c r="E96" s="538" t="s">
        <v>446</v>
      </c>
      <c r="F96" s="537">
        <f>'[2]Populations-merged FY21'!F95</f>
        <v>2028</v>
      </c>
      <c r="G96" s="544">
        <f>'[2]Spec Schs Calculations-21'!G93</f>
        <v>3</v>
      </c>
      <c r="H96" s="546">
        <f t="shared" si="8"/>
        <v>2025</v>
      </c>
      <c r="I96" s="537">
        <f>'[2]Populations-merged FY21'!G95</f>
        <v>30</v>
      </c>
      <c r="J96" s="537">
        <f>'[2]Populations-merged FY21'!H95</f>
        <v>0</v>
      </c>
      <c r="K96" s="537">
        <f>'[2]Populations-merged FY21'!I95</f>
        <v>11</v>
      </c>
      <c r="L96" s="537">
        <f>'[2]Populations-merged FY21'!J95</f>
        <v>0</v>
      </c>
      <c r="M96" s="537">
        <f t="shared" si="6"/>
        <v>2069</v>
      </c>
      <c r="N96" s="542">
        <f t="shared" si="7"/>
        <v>2066</v>
      </c>
      <c r="O96" s="98">
        <f>'[2]Populations-merged FY21'!L95</f>
        <v>15747</v>
      </c>
      <c r="P96" s="542">
        <f t="shared" si="9"/>
        <v>15744</v>
      </c>
      <c r="Q96" s="541">
        <f t="shared" si="10"/>
        <v>0.1313901060519464</v>
      </c>
      <c r="R96" s="540">
        <f t="shared" si="10"/>
        <v>0.13122459349593496</v>
      </c>
    </row>
    <row r="97" spans="1:18" ht="13" x14ac:dyDescent="0.25">
      <c r="A97" s="2">
        <v>1</v>
      </c>
      <c r="B97" s="2">
        <v>47</v>
      </c>
      <c r="C97" s="3" t="s">
        <v>538</v>
      </c>
      <c r="D97" s="538">
        <v>4702790</v>
      </c>
      <c r="E97" s="538" t="s">
        <v>447</v>
      </c>
      <c r="F97" s="537">
        <f>'[2]Populations-merged FY21'!F96</f>
        <v>270</v>
      </c>
      <c r="G97" s="544">
        <f>'[2]Spec Schs Calculations-21'!G94</f>
        <v>0</v>
      </c>
      <c r="H97" s="546">
        <f t="shared" si="8"/>
        <v>270</v>
      </c>
      <c r="I97" s="537">
        <f>'[2]Populations-merged FY21'!G96</f>
        <v>0</v>
      </c>
      <c r="J97" s="537">
        <f>'[2]Populations-merged FY21'!H96</f>
        <v>0</v>
      </c>
      <c r="K97" s="537">
        <f>'[2]Populations-merged FY21'!I96</f>
        <v>4</v>
      </c>
      <c r="L97" s="537">
        <f>'[2]Populations-merged FY21'!J96</f>
        <v>0</v>
      </c>
      <c r="M97" s="537">
        <f t="shared" si="6"/>
        <v>274</v>
      </c>
      <c r="N97" s="542">
        <f t="shared" si="7"/>
        <v>274</v>
      </c>
      <c r="O97" s="98">
        <f>'[2]Populations-merged FY21'!L96</f>
        <v>1091</v>
      </c>
      <c r="P97" s="542">
        <f t="shared" si="9"/>
        <v>1091</v>
      </c>
      <c r="Q97" s="541">
        <f t="shared" si="10"/>
        <v>0.25114573785517874</v>
      </c>
      <c r="R97" s="540">
        <f t="shared" si="10"/>
        <v>0.25114573785517874</v>
      </c>
    </row>
    <row r="98" spans="1:18" ht="13" x14ac:dyDescent="0.25">
      <c r="A98" s="2">
        <v>1</v>
      </c>
      <c r="B98" s="2">
        <v>47</v>
      </c>
      <c r="C98" s="3" t="s">
        <v>538</v>
      </c>
      <c r="D98" s="538">
        <v>4702820</v>
      </c>
      <c r="E98" s="538" t="s">
        <v>448</v>
      </c>
      <c r="F98" s="537">
        <f>'[2]Populations-merged FY21'!F97</f>
        <v>1140</v>
      </c>
      <c r="G98" s="544">
        <f>'[2]Spec Schs Calculations-21'!G95</f>
        <v>4</v>
      </c>
      <c r="H98" s="546">
        <f t="shared" si="8"/>
        <v>1136</v>
      </c>
      <c r="I98" s="537">
        <f>'[2]Populations-merged FY21'!G97</f>
        <v>0</v>
      </c>
      <c r="J98" s="537">
        <f>'[2]Populations-merged FY21'!H97</f>
        <v>0</v>
      </c>
      <c r="K98" s="537">
        <f>'[2]Populations-merged FY21'!I97</f>
        <v>46</v>
      </c>
      <c r="L98" s="537">
        <f>'[2]Populations-merged FY21'!J97</f>
        <v>0</v>
      </c>
      <c r="M98" s="537">
        <f t="shared" si="6"/>
        <v>1186</v>
      </c>
      <c r="N98" s="542">
        <f t="shared" si="7"/>
        <v>1182</v>
      </c>
      <c r="O98" s="98">
        <f>'[2]Populations-merged FY21'!L97</f>
        <v>6594</v>
      </c>
      <c r="P98" s="542">
        <f t="shared" si="9"/>
        <v>6590</v>
      </c>
      <c r="Q98" s="541">
        <f t="shared" si="10"/>
        <v>0.17986047922353654</v>
      </c>
      <c r="R98" s="540">
        <f t="shared" si="10"/>
        <v>0.17936267071320183</v>
      </c>
    </row>
    <row r="99" spans="1:18" ht="13" x14ac:dyDescent="0.25">
      <c r="A99" s="2">
        <v>1</v>
      </c>
      <c r="B99" s="2">
        <v>47</v>
      </c>
      <c r="C99" s="3" t="s">
        <v>538</v>
      </c>
      <c r="D99" s="538">
        <v>4702880</v>
      </c>
      <c r="E99" s="538" t="s">
        <v>449</v>
      </c>
      <c r="F99" s="537">
        <f>'[2]Populations-merged FY21'!F98</f>
        <v>871</v>
      </c>
      <c r="G99" s="544">
        <f>'[2]Spec Schs Calculations-21'!G96</f>
        <v>3</v>
      </c>
      <c r="H99" s="546">
        <f t="shared" si="8"/>
        <v>868</v>
      </c>
      <c r="I99" s="537">
        <f>'[2]Populations-merged FY21'!G98</f>
        <v>0</v>
      </c>
      <c r="J99" s="537">
        <f>'[2]Populations-merged FY21'!H98</f>
        <v>0</v>
      </c>
      <c r="K99" s="537">
        <f>'[2]Populations-merged FY21'!I98</f>
        <v>13</v>
      </c>
      <c r="L99" s="537">
        <f>'[2]Populations-merged FY21'!J98</f>
        <v>0</v>
      </c>
      <c r="M99" s="537">
        <f t="shared" si="6"/>
        <v>884</v>
      </c>
      <c r="N99" s="542">
        <f t="shared" si="7"/>
        <v>881</v>
      </c>
      <c r="O99" s="98">
        <f>'[2]Populations-merged FY21'!L98</f>
        <v>4289</v>
      </c>
      <c r="P99" s="542">
        <f t="shared" si="9"/>
        <v>4286</v>
      </c>
      <c r="Q99" s="541">
        <f t="shared" si="10"/>
        <v>0.2061086500349732</v>
      </c>
      <c r="R99" s="540">
        <f t="shared" si="10"/>
        <v>0.20555296313579094</v>
      </c>
    </row>
    <row r="100" spans="1:18" ht="13" x14ac:dyDescent="0.25">
      <c r="A100" s="2">
        <v>1</v>
      </c>
      <c r="B100" s="2">
        <v>47</v>
      </c>
      <c r="C100" s="3" t="s">
        <v>538</v>
      </c>
      <c r="D100" s="538">
        <v>4702910</v>
      </c>
      <c r="E100" s="538" t="s">
        <v>450</v>
      </c>
      <c r="F100" s="537">
        <f>'[2]Populations-merged FY21'!F99</f>
        <v>445</v>
      </c>
      <c r="G100" s="544">
        <f>'[2]Spec Schs Calculations-21'!G97</f>
        <v>0</v>
      </c>
      <c r="H100" s="546">
        <f t="shared" si="8"/>
        <v>445</v>
      </c>
      <c r="I100" s="537">
        <f>'[2]Populations-merged FY21'!G99</f>
        <v>0</v>
      </c>
      <c r="J100" s="537">
        <f>'[2]Populations-merged FY21'!H99</f>
        <v>0</v>
      </c>
      <c r="K100" s="537">
        <f>'[2]Populations-merged FY21'!I99</f>
        <v>12</v>
      </c>
      <c r="L100" s="537">
        <f>'[2]Populations-merged FY21'!J99</f>
        <v>0</v>
      </c>
      <c r="M100" s="537">
        <f t="shared" si="6"/>
        <v>457</v>
      </c>
      <c r="N100" s="542">
        <f t="shared" si="7"/>
        <v>457</v>
      </c>
      <c r="O100" s="98">
        <f>'[2]Populations-merged FY21'!L99</f>
        <v>1862</v>
      </c>
      <c r="P100" s="542">
        <f t="shared" si="9"/>
        <v>1862</v>
      </c>
      <c r="Q100" s="541">
        <f t="shared" si="10"/>
        <v>0.24543501611170784</v>
      </c>
      <c r="R100" s="540">
        <f t="shared" si="10"/>
        <v>0.24543501611170784</v>
      </c>
    </row>
    <row r="101" spans="1:18" ht="13" x14ac:dyDescent="0.25">
      <c r="A101" s="2">
        <v>1</v>
      </c>
      <c r="B101" s="2">
        <v>47</v>
      </c>
      <c r="C101" s="3" t="s">
        <v>538</v>
      </c>
      <c r="D101" s="538">
        <v>4702970</v>
      </c>
      <c r="E101" s="538" t="s">
        <v>451</v>
      </c>
      <c r="F101" s="537">
        <f>'[2]Populations-merged FY21'!F100</f>
        <v>395</v>
      </c>
      <c r="G101" s="544">
        <f>'[2]Spec Schs Calculations-21'!G98</f>
        <v>2</v>
      </c>
      <c r="H101" s="546">
        <f t="shared" si="8"/>
        <v>393</v>
      </c>
      <c r="I101" s="537">
        <f>'[2]Populations-merged FY21'!G100</f>
        <v>0</v>
      </c>
      <c r="J101" s="537">
        <f>'[2]Populations-merged FY21'!H100</f>
        <v>0</v>
      </c>
      <c r="K101" s="537">
        <f>'[2]Populations-merged FY21'!I100</f>
        <v>9</v>
      </c>
      <c r="L101" s="537">
        <f>'[2]Populations-merged FY21'!J100</f>
        <v>0</v>
      </c>
      <c r="M101" s="537">
        <f t="shared" si="6"/>
        <v>404</v>
      </c>
      <c r="N101" s="542">
        <f t="shared" si="7"/>
        <v>402</v>
      </c>
      <c r="O101" s="98">
        <f>'[2]Populations-merged FY21'!L100</f>
        <v>1982</v>
      </c>
      <c r="P101" s="542">
        <f t="shared" si="9"/>
        <v>1980</v>
      </c>
      <c r="Q101" s="541">
        <f t="shared" si="10"/>
        <v>0.20383451059535823</v>
      </c>
      <c r="R101" s="540">
        <f t="shared" si="10"/>
        <v>0.20303030303030303</v>
      </c>
    </row>
    <row r="102" spans="1:18" ht="13" x14ac:dyDescent="0.25">
      <c r="C102" s="3"/>
      <c r="D102" s="538">
        <v>4700150</v>
      </c>
      <c r="E102" s="538" t="s">
        <v>175</v>
      </c>
      <c r="F102" s="537">
        <f>'[2]Populations-merged FY21'!F101</f>
        <v>681</v>
      </c>
      <c r="G102" s="544">
        <f>'[2]Spec Schs Calculations-21'!G99</f>
        <v>1</v>
      </c>
      <c r="H102" s="546">
        <f t="shared" si="8"/>
        <v>680</v>
      </c>
      <c r="I102" s="537">
        <f>'[2]Populations-merged FY21'!G101</f>
        <v>0</v>
      </c>
      <c r="J102" s="537">
        <f>'[2]Populations-merged FY21'!H101</f>
        <v>0</v>
      </c>
      <c r="K102" s="537">
        <f>'[2]Populations-merged FY21'!I101</f>
        <v>7</v>
      </c>
      <c r="L102" s="537">
        <f>'[2]Populations-merged FY21'!J101</f>
        <v>0</v>
      </c>
      <c r="M102" s="537">
        <f t="shared" si="6"/>
        <v>688</v>
      </c>
      <c r="N102" s="542">
        <f t="shared" si="7"/>
        <v>687</v>
      </c>
      <c r="O102" s="98">
        <f>'[2]Populations-merged FY21'!L101</f>
        <v>2883</v>
      </c>
      <c r="P102" s="542">
        <f t="shared" si="9"/>
        <v>2882</v>
      </c>
      <c r="Q102" s="547">
        <f t="shared" si="10"/>
        <v>0.23864030523759971</v>
      </c>
      <c r="R102" s="540">
        <f t="shared" si="10"/>
        <v>0.23837612768910479</v>
      </c>
    </row>
    <row r="103" spans="1:18" ht="13" x14ac:dyDescent="0.25">
      <c r="A103" s="2">
        <v>1</v>
      </c>
      <c r="B103" s="2">
        <v>47</v>
      </c>
      <c r="C103" s="3" t="s">
        <v>538</v>
      </c>
      <c r="D103" s="538">
        <v>4703000</v>
      </c>
      <c r="E103" s="538" t="s">
        <v>453</v>
      </c>
      <c r="F103" s="537">
        <f>'[2]Populations-merged FY21'!F102</f>
        <v>1192</v>
      </c>
      <c r="G103" s="544">
        <f>'[2]Spec Schs Calculations-21'!G100</f>
        <v>1</v>
      </c>
      <c r="H103" s="546">
        <f t="shared" si="8"/>
        <v>1191</v>
      </c>
      <c r="I103" s="537">
        <f>'[2]Populations-merged FY21'!G102</f>
        <v>0</v>
      </c>
      <c r="J103" s="537">
        <f>'[2]Populations-merged FY21'!H102</f>
        <v>0</v>
      </c>
      <c r="K103" s="537">
        <f>'[2]Populations-merged FY21'!I102</f>
        <v>64</v>
      </c>
      <c r="L103" s="537">
        <f>'[2]Populations-merged FY21'!J102</f>
        <v>0</v>
      </c>
      <c r="M103" s="537">
        <f t="shared" si="6"/>
        <v>1256</v>
      </c>
      <c r="N103" s="542">
        <f t="shared" si="7"/>
        <v>1255</v>
      </c>
      <c r="O103" s="98">
        <f>'[2]Populations-merged FY21'!L102</f>
        <v>5872</v>
      </c>
      <c r="P103" s="542">
        <f t="shared" si="9"/>
        <v>5871</v>
      </c>
      <c r="Q103" s="541">
        <f t="shared" si="10"/>
        <v>0.21389645776566757</v>
      </c>
      <c r="R103" s="540">
        <f t="shared" si="10"/>
        <v>0.21376256174416625</v>
      </c>
    </row>
    <row r="104" spans="1:18" ht="13" x14ac:dyDescent="0.25">
      <c r="A104" s="2">
        <v>1</v>
      </c>
      <c r="B104" s="2">
        <v>47</v>
      </c>
      <c r="C104" s="3" t="s">
        <v>538</v>
      </c>
      <c r="D104" s="548">
        <v>4703030</v>
      </c>
      <c r="E104" s="548" t="s">
        <v>454</v>
      </c>
      <c r="F104" s="537">
        <f>'[2]Populations-merged FY21'!F103</f>
        <v>5959</v>
      </c>
      <c r="G104" s="544">
        <f>'[2]Spec Schs Calculations-21'!G101</f>
        <v>17</v>
      </c>
      <c r="H104" s="546">
        <f t="shared" si="8"/>
        <v>5942</v>
      </c>
      <c r="I104" s="546">
        <f>'[2]Populations-merged FY21'!G103</f>
        <v>110</v>
      </c>
      <c r="J104" s="546">
        <f>'[2]Populations-merged FY21'!H103</f>
        <v>0</v>
      </c>
      <c r="K104" s="546">
        <f>'[2]Populations-merged FY21'!I103</f>
        <v>41</v>
      </c>
      <c r="L104" s="546">
        <f>'[2]Populations-merged FY21'!J103</f>
        <v>0</v>
      </c>
      <c r="M104" s="546">
        <f t="shared" si="6"/>
        <v>6110</v>
      </c>
      <c r="N104" s="542">
        <f t="shared" si="7"/>
        <v>6093</v>
      </c>
      <c r="O104" s="546">
        <f>'[2]Populations-merged FY21'!L103</f>
        <v>38023</v>
      </c>
      <c r="P104" s="542">
        <f t="shared" si="9"/>
        <v>38006</v>
      </c>
      <c r="Q104" s="547">
        <f t="shared" si="10"/>
        <v>0.16069221260815822</v>
      </c>
      <c r="R104" s="540">
        <f t="shared" si="10"/>
        <v>0.16031679208546018</v>
      </c>
    </row>
    <row r="105" spans="1:18" ht="13" x14ac:dyDescent="0.25">
      <c r="A105" s="2">
        <v>1</v>
      </c>
      <c r="B105" s="2">
        <v>47</v>
      </c>
      <c r="C105" s="3" t="s">
        <v>538</v>
      </c>
      <c r="D105" s="538">
        <v>4700078</v>
      </c>
      <c r="E105" s="538" t="s">
        <v>455</v>
      </c>
      <c r="F105" s="537">
        <f>'[2]Populations-merged FY21'!F104</f>
        <v>121</v>
      </c>
      <c r="G105" s="544">
        <f>'[2]Spec Schs Calculations-21'!G102</f>
        <v>0</v>
      </c>
      <c r="H105" s="546">
        <f t="shared" si="8"/>
        <v>121</v>
      </c>
      <c r="I105" s="98">
        <f>'[2]Populations-merged FY21'!G104</f>
        <v>0</v>
      </c>
      <c r="J105" s="98">
        <f>'[2]Populations-merged FY21'!H104</f>
        <v>0</v>
      </c>
      <c r="K105" s="98">
        <f>'[2]Populations-merged FY21'!I104</f>
        <v>0</v>
      </c>
      <c r="L105" s="98">
        <f>'[2]Populations-merged FY21'!J104</f>
        <v>0</v>
      </c>
      <c r="M105" s="98">
        <f t="shared" si="6"/>
        <v>121</v>
      </c>
      <c r="N105" s="542">
        <f t="shared" si="7"/>
        <v>121</v>
      </c>
      <c r="O105" s="98">
        <f>'[2]Populations-merged FY21'!L104</f>
        <v>945</v>
      </c>
      <c r="P105" s="542">
        <f t="shared" si="9"/>
        <v>945</v>
      </c>
      <c r="Q105" s="541">
        <f t="shared" si="10"/>
        <v>0.12804232804232804</v>
      </c>
      <c r="R105" s="540">
        <f t="shared" si="10"/>
        <v>0.12804232804232804</v>
      </c>
    </row>
    <row r="106" spans="1:18" ht="13" x14ac:dyDescent="0.25">
      <c r="A106" s="2">
        <v>1</v>
      </c>
      <c r="B106" s="2">
        <v>47</v>
      </c>
      <c r="C106" s="3" t="s">
        <v>538</v>
      </c>
      <c r="D106" s="538">
        <v>4703060</v>
      </c>
      <c r="E106" s="538" t="s">
        <v>456</v>
      </c>
      <c r="F106" s="537">
        <f>'[2]Populations-merged FY21'!F105</f>
        <v>724</v>
      </c>
      <c r="G106" s="544">
        <f>'[2]Spec Schs Calculations-21'!G103</f>
        <v>0</v>
      </c>
      <c r="H106" s="546">
        <f t="shared" si="8"/>
        <v>724</v>
      </c>
      <c r="I106" s="98">
        <f>'[2]Populations-merged FY21'!G105</f>
        <v>0</v>
      </c>
      <c r="J106" s="98">
        <f>'[2]Populations-merged FY21'!H105</f>
        <v>0</v>
      </c>
      <c r="K106" s="98">
        <f>'[2]Populations-merged FY21'!I105</f>
        <v>11</v>
      </c>
      <c r="L106" s="98">
        <f>'[2]Populations-merged FY21'!J105</f>
        <v>0</v>
      </c>
      <c r="M106" s="98">
        <f t="shared" si="6"/>
        <v>735</v>
      </c>
      <c r="N106" s="542">
        <f t="shared" si="7"/>
        <v>735</v>
      </c>
      <c r="O106" s="98">
        <f>'[2]Populations-merged FY21'!L105</f>
        <v>3109</v>
      </c>
      <c r="P106" s="542">
        <f t="shared" si="9"/>
        <v>3109</v>
      </c>
      <c r="Q106" s="541">
        <f t="shared" si="10"/>
        <v>0.23641042135734963</v>
      </c>
      <c r="R106" s="540">
        <f t="shared" si="10"/>
        <v>0.23641042135734963</v>
      </c>
    </row>
    <row r="107" spans="1:18" ht="13" x14ac:dyDescent="0.25">
      <c r="A107" s="2">
        <v>1</v>
      </c>
      <c r="B107" s="2">
        <v>47</v>
      </c>
      <c r="C107" s="3" t="s">
        <v>538</v>
      </c>
      <c r="D107" s="538">
        <v>4703090</v>
      </c>
      <c r="E107" s="538" t="s">
        <v>547</v>
      </c>
      <c r="F107" s="537">
        <f>'[2]Populations-merged FY21'!F106</f>
        <v>1630</v>
      </c>
      <c r="G107" s="544">
        <f>'[2]Spec Schs Calculations-21'!G104</f>
        <v>0</v>
      </c>
      <c r="H107" s="546">
        <f t="shared" si="8"/>
        <v>1630</v>
      </c>
      <c r="I107" s="98">
        <f>'[2]Populations-merged FY21'!G106</f>
        <v>0</v>
      </c>
      <c r="J107" s="98">
        <f>'[2]Populations-merged FY21'!H106</f>
        <v>0</v>
      </c>
      <c r="K107" s="98">
        <f>'[2]Populations-merged FY21'!I106</f>
        <v>8</v>
      </c>
      <c r="L107" s="98">
        <f>'[2]Populations-merged FY21'!J106</f>
        <v>0</v>
      </c>
      <c r="M107" s="98">
        <f t="shared" si="6"/>
        <v>1638</v>
      </c>
      <c r="N107" s="542">
        <f t="shared" si="7"/>
        <v>1638</v>
      </c>
      <c r="O107" s="98">
        <f>'[2]Populations-merged FY21'!L106</f>
        <v>11788</v>
      </c>
      <c r="P107" s="542">
        <f t="shared" si="9"/>
        <v>11788</v>
      </c>
      <c r="Q107" s="541">
        <f t="shared" si="10"/>
        <v>0.13895486935866982</v>
      </c>
      <c r="R107" s="540">
        <f t="shared" si="10"/>
        <v>0.13895486935866982</v>
      </c>
    </row>
    <row r="108" spans="1:18" ht="13" x14ac:dyDescent="0.25">
      <c r="A108" s="2">
        <v>1</v>
      </c>
      <c r="B108" s="2">
        <v>47</v>
      </c>
      <c r="C108" s="3" t="s">
        <v>538</v>
      </c>
      <c r="D108" s="538">
        <v>4703150</v>
      </c>
      <c r="E108" s="538" t="s">
        <v>548</v>
      </c>
      <c r="F108" s="537">
        <f>'[2]Populations-merged FY21'!F107</f>
        <v>335</v>
      </c>
      <c r="G108" s="544">
        <f>'[2]Spec Schs Calculations-21'!G105</f>
        <v>1</v>
      </c>
      <c r="H108" s="546">
        <f t="shared" si="8"/>
        <v>334</v>
      </c>
      <c r="I108" s="98">
        <f>'[2]Populations-merged FY21'!G107</f>
        <v>0</v>
      </c>
      <c r="J108" s="98">
        <f>'[2]Populations-merged FY21'!H107</f>
        <v>0</v>
      </c>
      <c r="K108" s="98">
        <f>'[2]Populations-merged FY21'!I107</f>
        <v>3</v>
      </c>
      <c r="L108" s="98">
        <f>'[2]Populations-merged FY21'!J107</f>
        <v>0</v>
      </c>
      <c r="M108" s="98">
        <f t="shared" si="6"/>
        <v>338</v>
      </c>
      <c r="N108" s="542">
        <f t="shared" si="7"/>
        <v>337</v>
      </c>
      <c r="O108" s="98">
        <f>'[2]Populations-merged FY21'!L107</f>
        <v>743</v>
      </c>
      <c r="P108" s="542">
        <f t="shared" si="9"/>
        <v>742</v>
      </c>
      <c r="Q108" s="541">
        <f t="shared" si="10"/>
        <v>0.45491251682368777</v>
      </c>
      <c r="R108" s="540">
        <f t="shared" si="10"/>
        <v>0.45417789757412397</v>
      </c>
    </row>
    <row r="109" spans="1:18" ht="13" x14ac:dyDescent="0.25">
      <c r="A109" s="2">
        <v>1</v>
      </c>
      <c r="B109" s="2">
        <v>47</v>
      </c>
      <c r="C109" s="3" t="s">
        <v>538</v>
      </c>
      <c r="D109" s="538">
        <v>4703210</v>
      </c>
      <c r="E109" s="538" t="s">
        <v>459</v>
      </c>
      <c r="F109" s="537">
        <f>'[2]Populations-merged FY21'!F108</f>
        <v>846</v>
      </c>
      <c r="G109" s="544">
        <f>'[2]Spec Schs Calculations-21'!G106</f>
        <v>1</v>
      </c>
      <c r="H109" s="546">
        <f t="shared" si="8"/>
        <v>845</v>
      </c>
      <c r="I109" s="98">
        <f>'[2]Populations-merged FY21'!G108</f>
        <v>0</v>
      </c>
      <c r="J109" s="98">
        <f>'[2]Populations-merged FY21'!H108</f>
        <v>0</v>
      </c>
      <c r="K109" s="98">
        <f>'[2]Populations-merged FY21'!I108</f>
        <v>15</v>
      </c>
      <c r="L109" s="98">
        <f>'[2]Populations-merged FY21'!J108</f>
        <v>0</v>
      </c>
      <c r="M109" s="98">
        <f t="shared" si="6"/>
        <v>861</v>
      </c>
      <c r="N109" s="542">
        <f t="shared" si="7"/>
        <v>860</v>
      </c>
      <c r="O109" s="98">
        <f>'[2]Populations-merged FY21'!L108</f>
        <v>4709</v>
      </c>
      <c r="P109" s="542">
        <f t="shared" si="9"/>
        <v>4708</v>
      </c>
      <c r="Q109" s="541">
        <f t="shared" si="10"/>
        <v>0.18284136759396899</v>
      </c>
      <c r="R109" s="540">
        <f t="shared" si="10"/>
        <v>0.1826677994902294</v>
      </c>
    </row>
    <row r="110" spans="1:18" ht="13" x14ac:dyDescent="0.25">
      <c r="A110" s="2">
        <v>1</v>
      </c>
      <c r="B110" s="2">
        <v>47</v>
      </c>
      <c r="C110" s="3" t="s">
        <v>538</v>
      </c>
      <c r="D110" s="538">
        <v>4703240</v>
      </c>
      <c r="E110" s="538" t="s">
        <v>460</v>
      </c>
      <c r="F110" s="537">
        <f>'[2]Populations-merged FY21'!F109</f>
        <v>676</v>
      </c>
      <c r="G110" s="544">
        <f>'[2]Spec Schs Calculations-21'!G107</f>
        <v>1</v>
      </c>
      <c r="H110" s="546">
        <f t="shared" si="8"/>
        <v>675</v>
      </c>
      <c r="I110" s="98">
        <f>'[2]Populations-merged FY21'!G109</f>
        <v>0</v>
      </c>
      <c r="J110" s="98">
        <f>'[2]Populations-merged FY21'!H109</f>
        <v>0</v>
      </c>
      <c r="K110" s="98">
        <f>'[2]Populations-merged FY21'!I109</f>
        <v>7</v>
      </c>
      <c r="L110" s="98">
        <f>'[2]Populations-merged FY21'!J109</f>
        <v>0</v>
      </c>
      <c r="M110" s="98">
        <f t="shared" si="6"/>
        <v>683</v>
      </c>
      <c r="N110" s="542">
        <f t="shared" si="7"/>
        <v>682</v>
      </c>
      <c r="O110" s="98">
        <f>'[2]Populations-merged FY21'!L109</f>
        <v>3230</v>
      </c>
      <c r="P110" s="542">
        <f t="shared" si="9"/>
        <v>3229</v>
      </c>
      <c r="Q110" s="541">
        <f t="shared" si="10"/>
        <v>0.21145510835913311</v>
      </c>
      <c r="R110" s="540">
        <f t="shared" si="10"/>
        <v>0.21121090120780428</v>
      </c>
    </row>
    <row r="111" spans="1:18" ht="13" x14ac:dyDescent="0.25">
      <c r="A111" s="2">
        <v>1</v>
      </c>
      <c r="B111" s="2">
        <v>47</v>
      </c>
      <c r="C111" s="3" t="s">
        <v>538</v>
      </c>
      <c r="D111" s="538">
        <v>4703270</v>
      </c>
      <c r="E111" s="538" t="s">
        <v>461</v>
      </c>
      <c r="F111" s="537">
        <f>'[2]Populations-merged FY21'!F110</f>
        <v>169</v>
      </c>
      <c r="G111" s="544">
        <f>'[2]Spec Schs Calculations-21'!G108</f>
        <v>0</v>
      </c>
      <c r="H111" s="546">
        <f t="shared" si="8"/>
        <v>169</v>
      </c>
      <c r="I111" s="98">
        <f>'[2]Populations-merged FY21'!G110</f>
        <v>0</v>
      </c>
      <c r="J111" s="98">
        <f>'[2]Populations-merged FY21'!H110</f>
        <v>0</v>
      </c>
      <c r="K111" s="98">
        <f>'[2]Populations-merged FY21'!I110</f>
        <v>25</v>
      </c>
      <c r="L111" s="98">
        <f>'[2]Populations-merged FY21'!J110</f>
        <v>0</v>
      </c>
      <c r="M111" s="98">
        <f t="shared" si="6"/>
        <v>194</v>
      </c>
      <c r="N111" s="542">
        <f t="shared" si="7"/>
        <v>194</v>
      </c>
      <c r="O111" s="98">
        <f>'[2]Populations-merged FY21'!L110</f>
        <v>509</v>
      </c>
      <c r="P111" s="542">
        <f t="shared" si="9"/>
        <v>509</v>
      </c>
      <c r="Q111" s="541">
        <f t="shared" si="10"/>
        <v>0.38113948919449903</v>
      </c>
      <c r="R111" s="540">
        <f t="shared" si="10"/>
        <v>0.38113948919449903</v>
      </c>
    </row>
    <row r="112" spans="1:18" ht="13" x14ac:dyDescent="0.25">
      <c r="A112" s="2">
        <v>1</v>
      </c>
      <c r="B112" s="2">
        <v>47</v>
      </c>
      <c r="C112" s="3" t="s">
        <v>538</v>
      </c>
      <c r="D112" s="538">
        <v>4703300</v>
      </c>
      <c r="E112" s="538" t="s">
        <v>462</v>
      </c>
      <c r="F112" s="537">
        <f>'[2]Populations-merged FY21'!F111</f>
        <v>671</v>
      </c>
      <c r="G112" s="544">
        <f>'[2]Spec Schs Calculations-21'!G109</f>
        <v>0</v>
      </c>
      <c r="H112" s="546">
        <f t="shared" si="8"/>
        <v>671</v>
      </c>
      <c r="I112" s="98">
        <f>'[2]Populations-merged FY21'!G111</f>
        <v>0</v>
      </c>
      <c r="J112" s="98">
        <f>'[2]Populations-merged FY21'!H111</f>
        <v>0</v>
      </c>
      <c r="K112" s="98">
        <f>'[2]Populations-merged FY21'!I111</f>
        <v>44</v>
      </c>
      <c r="L112" s="98">
        <f>'[2]Populations-merged FY21'!J111</f>
        <v>0</v>
      </c>
      <c r="M112" s="98">
        <f t="shared" si="6"/>
        <v>715</v>
      </c>
      <c r="N112" s="542">
        <f t="shared" si="7"/>
        <v>715</v>
      </c>
      <c r="O112" s="98">
        <f>'[2]Populations-merged FY21'!L111</f>
        <v>3524</v>
      </c>
      <c r="P112" s="542">
        <f t="shared" si="9"/>
        <v>3524</v>
      </c>
      <c r="Q112" s="541">
        <f t="shared" si="10"/>
        <v>0.20289443813847899</v>
      </c>
      <c r="R112" s="540">
        <f t="shared" si="10"/>
        <v>0.20289443813847899</v>
      </c>
    </row>
    <row r="113" spans="1:18" ht="13" x14ac:dyDescent="0.25">
      <c r="A113" s="2">
        <v>1</v>
      </c>
      <c r="B113" s="2">
        <v>47</v>
      </c>
      <c r="C113" s="3" t="s">
        <v>538</v>
      </c>
      <c r="D113" s="538">
        <v>4703330</v>
      </c>
      <c r="E113" s="538" t="s">
        <v>463</v>
      </c>
      <c r="F113" s="537">
        <f>'[2]Populations-merged FY21'!F112</f>
        <v>446</v>
      </c>
      <c r="G113" s="544">
        <f>'[2]Spec Schs Calculations-21'!G110</f>
        <v>0</v>
      </c>
      <c r="H113" s="546">
        <f t="shared" si="8"/>
        <v>446</v>
      </c>
      <c r="I113" s="98">
        <f>'[2]Populations-merged FY21'!G112</f>
        <v>0</v>
      </c>
      <c r="J113" s="98">
        <f>'[2]Populations-merged FY21'!H112</f>
        <v>0</v>
      </c>
      <c r="K113" s="98">
        <f>'[2]Populations-merged FY21'!I112</f>
        <v>3</v>
      </c>
      <c r="L113" s="98">
        <f>'[2]Populations-merged FY21'!J112</f>
        <v>0</v>
      </c>
      <c r="M113" s="98">
        <f t="shared" si="6"/>
        <v>449</v>
      </c>
      <c r="N113" s="542">
        <f t="shared" si="7"/>
        <v>449</v>
      </c>
      <c r="O113" s="98">
        <f>'[2]Populations-merged FY21'!L112</f>
        <v>1226</v>
      </c>
      <c r="P113" s="542">
        <f t="shared" si="9"/>
        <v>1226</v>
      </c>
      <c r="Q113" s="541">
        <f t="shared" si="10"/>
        <v>0.36623164763458399</v>
      </c>
      <c r="R113" s="540">
        <f t="shared" si="10"/>
        <v>0.36623164763458399</v>
      </c>
    </row>
    <row r="114" spans="1:18" ht="13" x14ac:dyDescent="0.25">
      <c r="A114" s="2">
        <v>1</v>
      </c>
      <c r="B114" s="2">
        <v>47</v>
      </c>
      <c r="C114" s="3" t="s">
        <v>538</v>
      </c>
      <c r="D114" s="538">
        <v>4703360</v>
      </c>
      <c r="E114" s="538" t="s">
        <v>464</v>
      </c>
      <c r="F114" s="537">
        <f>'[2]Populations-merged FY21'!F113</f>
        <v>319</v>
      </c>
      <c r="G114" s="544">
        <f>'[2]Spec Schs Calculations-21'!G111</f>
        <v>0</v>
      </c>
      <c r="H114" s="546">
        <f t="shared" si="8"/>
        <v>319</v>
      </c>
      <c r="I114" s="98">
        <f>'[2]Populations-merged FY21'!G113</f>
        <v>0</v>
      </c>
      <c r="J114" s="98">
        <f>'[2]Populations-merged FY21'!H113</f>
        <v>0</v>
      </c>
      <c r="K114" s="98">
        <f>'[2]Populations-merged FY21'!I113</f>
        <v>0</v>
      </c>
      <c r="L114" s="98">
        <f>'[2]Populations-merged FY21'!J113</f>
        <v>0</v>
      </c>
      <c r="M114" s="98">
        <f t="shared" ref="M114:M151" si="11">SUM(F114,I114:L114)</f>
        <v>319</v>
      </c>
      <c r="N114" s="542">
        <f t="shared" ref="N114:N151" si="12">SUM(H114:L114)</f>
        <v>319</v>
      </c>
      <c r="O114" s="98">
        <f>'[2]Populations-merged FY21'!L113</f>
        <v>1277</v>
      </c>
      <c r="P114" s="542">
        <f t="shared" si="9"/>
        <v>1277</v>
      </c>
      <c r="Q114" s="541">
        <f t="shared" si="10"/>
        <v>0.24980422866092403</v>
      </c>
      <c r="R114" s="540">
        <f t="shared" si="10"/>
        <v>0.24980422866092403</v>
      </c>
    </row>
    <row r="115" spans="1:18" ht="13" x14ac:dyDescent="0.25">
      <c r="A115" s="2">
        <v>1</v>
      </c>
      <c r="B115" s="2">
        <v>47</v>
      </c>
      <c r="C115" s="3" t="s">
        <v>538</v>
      </c>
      <c r="D115" s="538">
        <v>4703390</v>
      </c>
      <c r="E115" s="538" t="s">
        <v>465</v>
      </c>
      <c r="F115" s="537">
        <f>'[2]Populations-merged FY21'!F114</f>
        <v>150</v>
      </c>
      <c r="G115" s="544">
        <f>'[2]Spec Schs Calculations-21'!G112</f>
        <v>0</v>
      </c>
      <c r="H115" s="546">
        <f t="shared" si="8"/>
        <v>150</v>
      </c>
      <c r="I115" s="98">
        <f>'[2]Populations-merged FY21'!G114</f>
        <v>0</v>
      </c>
      <c r="J115" s="98">
        <f>'[2]Populations-merged FY21'!H114</f>
        <v>0</v>
      </c>
      <c r="K115" s="98">
        <f>'[2]Populations-merged FY21'!I114</f>
        <v>5</v>
      </c>
      <c r="L115" s="98">
        <f>'[2]Populations-merged FY21'!J114</f>
        <v>0</v>
      </c>
      <c r="M115" s="98">
        <f t="shared" si="11"/>
        <v>155</v>
      </c>
      <c r="N115" s="542">
        <f t="shared" si="12"/>
        <v>155</v>
      </c>
      <c r="O115" s="98">
        <f>'[2]Populations-merged FY21'!L114</f>
        <v>667</v>
      </c>
      <c r="P115" s="542">
        <f t="shared" si="9"/>
        <v>667</v>
      </c>
      <c r="Q115" s="541">
        <f t="shared" si="10"/>
        <v>0.23238380809595202</v>
      </c>
      <c r="R115" s="540">
        <f t="shared" si="10"/>
        <v>0.23238380809595202</v>
      </c>
    </row>
    <row r="116" spans="1:18" ht="13" x14ac:dyDescent="0.25">
      <c r="A116" s="2">
        <v>1</v>
      </c>
      <c r="B116" s="2">
        <v>47</v>
      </c>
      <c r="C116" s="3" t="s">
        <v>538</v>
      </c>
      <c r="D116" s="538">
        <v>4703420</v>
      </c>
      <c r="E116" s="538" t="s">
        <v>466</v>
      </c>
      <c r="F116" s="537">
        <f>'[2]Populations-merged FY21'!F115</f>
        <v>548</v>
      </c>
      <c r="G116" s="544">
        <f>'[2]Spec Schs Calculations-21'!G113</f>
        <v>0</v>
      </c>
      <c r="H116" s="546">
        <f t="shared" si="8"/>
        <v>548</v>
      </c>
      <c r="I116" s="98">
        <f>'[2]Populations-merged FY21'!G115</f>
        <v>0</v>
      </c>
      <c r="J116" s="98">
        <f>'[2]Populations-merged FY21'!H115</f>
        <v>0</v>
      </c>
      <c r="K116" s="98">
        <f>'[2]Populations-merged FY21'!I115</f>
        <v>8</v>
      </c>
      <c r="L116" s="98">
        <f>'[2]Populations-merged FY21'!J115</f>
        <v>0</v>
      </c>
      <c r="M116" s="98">
        <f t="shared" si="11"/>
        <v>556</v>
      </c>
      <c r="N116" s="542">
        <f t="shared" si="12"/>
        <v>556</v>
      </c>
      <c r="O116" s="98">
        <f>'[2]Populations-merged FY21'!L115</f>
        <v>2454</v>
      </c>
      <c r="P116" s="542">
        <f t="shared" si="9"/>
        <v>2454</v>
      </c>
      <c r="Q116" s="541">
        <f t="shared" si="10"/>
        <v>0.22656886715566421</v>
      </c>
      <c r="R116" s="540">
        <f t="shared" si="10"/>
        <v>0.22656886715566421</v>
      </c>
    </row>
    <row r="117" spans="1:18" ht="13" x14ac:dyDescent="0.25">
      <c r="A117" s="2">
        <v>1</v>
      </c>
      <c r="B117" s="2">
        <v>47</v>
      </c>
      <c r="C117" s="3" t="s">
        <v>538</v>
      </c>
      <c r="D117" s="538">
        <v>4703450</v>
      </c>
      <c r="E117" s="538" t="s">
        <v>467</v>
      </c>
      <c r="F117" s="537">
        <f>'[2]Populations-merged FY21'!F116</f>
        <v>2018</v>
      </c>
      <c r="G117" s="544">
        <f>'[2]Spec Schs Calculations-21'!G114</f>
        <v>7</v>
      </c>
      <c r="H117" s="546">
        <f t="shared" si="8"/>
        <v>2011</v>
      </c>
      <c r="I117" s="98">
        <f>'[2]Populations-merged FY21'!G116</f>
        <v>25</v>
      </c>
      <c r="J117" s="98">
        <f>'[2]Populations-merged FY21'!H116</f>
        <v>0</v>
      </c>
      <c r="K117" s="98">
        <f>'[2]Populations-merged FY21'!I116</f>
        <v>67</v>
      </c>
      <c r="L117" s="98">
        <f>'[2]Populations-merged FY21'!J116</f>
        <v>0</v>
      </c>
      <c r="M117" s="98">
        <f t="shared" si="11"/>
        <v>2110</v>
      </c>
      <c r="N117" s="542">
        <f t="shared" si="12"/>
        <v>2103</v>
      </c>
      <c r="O117" s="98">
        <f>'[2]Populations-merged FY21'!L116</f>
        <v>11893</v>
      </c>
      <c r="P117" s="542">
        <f t="shared" si="9"/>
        <v>11886</v>
      </c>
      <c r="Q117" s="541">
        <f t="shared" si="10"/>
        <v>0.17741528630286724</v>
      </c>
      <c r="R117" s="540">
        <f t="shared" si="10"/>
        <v>0.17693084300858153</v>
      </c>
    </row>
    <row r="118" spans="1:18" ht="13" x14ac:dyDescent="0.25">
      <c r="A118" s="2">
        <v>1</v>
      </c>
      <c r="B118" s="2">
        <v>47</v>
      </c>
      <c r="C118" s="3" t="s">
        <v>538</v>
      </c>
      <c r="D118" s="538">
        <v>4703480</v>
      </c>
      <c r="E118" s="538" t="s">
        <v>468</v>
      </c>
      <c r="F118" s="537">
        <f>'[2]Populations-merged FY21'!F117</f>
        <v>1107</v>
      </c>
      <c r="G118" s="544">
        <f>'[2]Spec Schs Calculations-21'!G115</f>
        <v>0</v>
      </c>
      <c r="H118" s="546">
        <f t="shared" si="8"/>
        <v>1107</v>
      </c>
      <c r="I118" s="98">
        <f>'[2]Populations-merged FY21'!G117</f>
        <v>0</v>
      </c>
      <c r="J118" s="98">
        <f>'[2]Populations-merged FY21'!H117</f>
        <v>0</v>
      </c>
      <c r="K118" s="98">
        <f>'[2]Populations-merged FY21'!I117</f>
        <v>28</v>
      </c>
      <c r="L118" s="98">
        <f>'[2]Populations-merged FY21'!J117</f>
        <v>0</v>
      </c>
      <c r="M118" s="98">
        <f t="shared" si="11"/>
        <v>1135</v>
      </c>
      <c r="N118" s="542">
        <f t="shared" si="12"/>
        <v>1135</v>
      </c>
      <c r="O118" s="98">
        <f>'[2]Populations-merged FY21'!L117</f>
        <v>4740</v>
      </c>
      <c r="P118" s="542">
        <f t="shared" si="9"/>
        <v>4740</v>
      </c>
      <c r="Q118" s="541">
        <f t="shared" si="10"/>
        <v>0.23945147679324894</v>
      </c>
      <c r="R118" s="540">
        <f t="shared" si="10"/>
        <v>0.23945147679324894</v>
      </c>
    </row>
    <row r="119" spans="1:18" ht="13" x14ac:dyDescent="0.25">
      <c r="A119" s="2">
        <v>1</v>
      </c>
      <c r="B119" s="2">
        <v>47</v>
      </c>
      <c r="C119" s="3" t="s">
        <v>538</v>
      </c>
      <c r="D119" s="538">
        <v>4703510</v>
      </c>
      <c r="E119" s="538" t="s">
        <v>469</v>
      </c>
      <c r="F119" s="537">
        <f>'[2]Populations-merged FY21'!F118</f>
        <v>53</v>
      </c>
      <c r="G119" s="544">
        <f>'[2]Spec Schs Calculations-21'!G116</f>
        <v>0</v>
      </c>
      <c r="H119" s="546">
        <f t="shared" si="8"/>
        <v>53</v>
      </c>
      <c r="I119" s="98">
        <f>'[2]Populations-merged FY21'!G118</f>
        <v>0</v>
      </c>
      <c r="J119" s="98">
        <f>'[2]Populations-merged FY21'!H118</f>
        <v>0</v>
      </c>
      <c r="K119" s="98">
        <f>'[2]Populations-merged FY21'!I118</f>
        <v>0</v>
      </c>
      <c r="L119" s="98">
        <f>'[2]Populations-merged FY21'!J118</f>
        <v>0</v>
      </c>
      <c r="M119" s="98">
        <f t="shared" si="11"/>
        <v>53</v>
      </c>
      <c r="N119" s="542">
        <f t="shared" si="12"/>
        <v>53</v>
      </c>
      <c r="O119" s="98">
        <f>'[2]Populations-merged FY21'!L118</f>
        <v>160</v>
      </c>
      <c r="P119" s="542">
        <f t="shared" si="9"/>
        <v>160</v>
      </c>
      <c r="Q119" s="541">
        <f t="shared" si="10"/>
        <v>0.33124999999999999</v>
      </c>
      <c r="R119" s="540">
        <f t="shared" si="10"/>
        <v>0.33124999999999999</v>
      </c>
    </row>
    <row r="120" spans="1:18" ht="13" x14ac:dyDescent="0.25">
      <c r="A120" s="2">
        <v>1</v>
      </c>
      <c r="B120" s="2">
        <v>47</v>
      </c>
      <c r="C120" s="3" t="s">
        <v>538</v>
      </c>
      <c r="D120" s="538">
        <v>4703540</v>
      </c>
      <c r="E120" s="538" t="s">
        <v>470</v>
      </c>
      <c r="F120" s="537">
        <f>'[2]Populations-merged FY21'!F119</f>
        <v>1528</v>
      </c>
      <c r="G120" s="544">
        <f>'[2]Spec Schs Calculations-21'!G117</f>
        <v>3</v>
      </c>
      <c r="H120" s="546">
        <f t="shared" si="8"/>
        <v>1525</v>
      </c>
      <c r="I120" s="98">
        <f>'[2]Populations-merged FY21'!G119</f>
        <v>52</v>
      </c>
      <c r="J120" s="98">
        <f>'[2]Populations-merged FY21'!H119</f>
        <v>0</v>
      </c>
      <c r="K120" s="98">
        <f>'[2]Populations-merged FY21'!I119</f>
        <v>46</v>
      </c>
      <c r="L120" s="98">
        <f>'[2]Populations-merged FY21'!J119</f>
        <v>0</v>
      </c>
      <c r="M120" s="98">
        <f t="shared" si="11"/>
        <v>1626</v>
      </c>
      <c r="N120" s="542">
        <f t="shared" si="12"/>
        <v>1623</v>
      </c>
      <c r="O120" s="98">
        <f>'[2]Populations-merged FY21'!L119</f>
        <v>7103</v>
      </c>
      <c r="P120" s="542">
        <f t="shared" si="9"/>
        <v>7100</v>
      </c>
      <c r="Q120" s="541">
        <f t="shared" si="10"/>
        <v>0.22891735886245249</v>
      </c>
      <c r="R120" s="540">
        <f t="shared" si="10"/>
        <v>0.22859154929577466</v>
      </c>
    </row>
    <row r="121" spans="1:18" ht="13" x14ac:dyDescent="0.25">
      <c r="A121" s="2">
        <v>1</v>
      </c>
      <c r="B121" s="2">
        <v>47</v>
      </c>
      <c r="C121" s="3" t="s">
        <v>538</v>
      </c>
      <c r="D121" s="538">
        <v>4703590</v>
      </c>
      <c r="E121" s="538" t="s">
        <v>471</v>
      </c>
      <c r="F121" s="537">
        <f>'[2]Populations-merged FY21'!F120</f>
        <v>1687</v>
      </c>
      <c r="G121" s="544">
        <f>'[2]Spec Schs Calculations-21'!G118</f>
        <v>1</v>
      </c>
      <c r="H121" s="546">
        <f t="shared" si="8"/>
        <v>1686</v>
      </c>
      <c r="I121" s="98">
        <f>'[2]Populations-merged FY21'!G120</f>
        <v>0</v>
      </c>
      <c r="J121" s="98">
        <f>'[2]Populations-merged FY21'!H120</f>
        <v>0</v>
      </c>
      <c r="K121" s="98">
        <f>'[2]Populations-merged FY21'!I120</f>
        <v>18</v>
      </c>
      <c r="L121" s="98">
        <f>'[2]Populations-merged FY21'!J120</f>
        <v>0</v>
      </c>
      <c r="M121" s="98">
        <f t="shared" si="11"/>
        <v>1705</v>
      </c>
      <c r="N121" s="542">
        <f t="shared" si="12"/>
        <v>1704</v>
      </c>
      <c r="O121" s="98">
        <f>'[2]Populations-merged FY21'!L120</f>
        <v>12525</v>
      </c>
      <c r="P121" s="542">
        <f t="shared" si="9"/>
        <v>12524</v>
      </c>
      <c r="Q121" s="541">
        <f t="shared" si="10"/>
        <v>0.13612774451097803</v>
      </c>
      <c r="R121" s="540">
        <f t="shared" si="10"/>
        <v>0.1360587671670393</v>
      </c>
    </row>
    <row r="122" spans="1:18" ht="13" x14ac:dyDescent="0.25">
      <c r="A122" s="2">
        <v>1</v>
      </c>
      <c r="B122" s="2">
        <v>47</v>
      </c>
      <c r="C122" s="3" t="s">
        <v>538</v>
      </c>
      <c r="D122" s="538">
        <v>4703600</v>
      </c>
      <c r="E122" s="538" t="s">
        <v>549</v>
      </c>
      <c r="F122" s="537">
        <f>'[2]Populations-merged FY21'!F121</f>
        <v>158</v>
      </c>
      <c r="G122" s="544">
        <f>'[2]Spec Schs Calculations-21'!G119</f>
        <v>0</v>
      </c>
      <c r="H122" s="546">
        <f t="shared" si="8"/>
        <v>158</v>
      </c>
      <c r="I122" s="98">
        <f>'[2]Populations-merged FY21'!G121</f>
        <v>0</v>
      </c>
      <c r="J122" s="98">
        <f>'[2]Populations-merged FY21'!H121</f>
        <v>0</v>
      </c>
      <c r="K122" s="98">
        <f>'[2]Populations-merged FY21'!I121</f>
        <v>25</v>
      </c>
      <c r="L122" s="98">
        <f>'[2]Populations-merged FY21'!J121</f>
        <v>0</v>
      </c>
      <c r="M122" s="98">
        <f t="shared" si="11"/>
        <v>183</v>
      </c>
      <c r="N122" s="542">
        <f t="shared" si="12"/>
        <v>183</v>
      </c>
      <c r="O122" s="98">
        <f>'[2]Populations-merged FY21'!L121</f>
        <v>432</v>
      </c>
      <c r="P122" s="542">
        <f t="shared" si="9"/>
        <v>432</v>
      </c>
      <c r="Q122" s="541">
        <f t="shared" si="10"/>
        <v>0.4236111111111111</v>
      </c>
      <c r="R122" s="540">
        <f t="shared" si="10"/>
        <v>0.4236111111111111</v>
      </c>
    </row>
    <row r="123" spans="1:18" ht="13" x14ac:dyDescent="0.25">
      <c r="A123" s="2">
        <v>1</v>
      </c>
      <c r="B123" s="2">
        <v>47</v>
      </c>
      <c r="C123" s="3" t="s">
        <v>538</v>
      </c>
      <c r="D123" s="538">
        <v>4703660</v>
      </c>
      <c r="E123" s="538" t="s">
        <v>473</v>
      </c>
      <c r="F123" s="537">
        <f>'[2]Populations-merged FY21'!F122</f>
        <v>4885</v>
      </c>
      <c r="G123" s="544">
        <f>'[2]Spec Schs Calculations-21'!G120</f>
        <v>11</v>
      </c>
      <c r="H123" s="546">
        <f t="shared" si="8"/>
        <v>4874</v>
      </c>
      <c r="I123" s="98">
        <f>'[2]Populations-merged FY21'!G122</f>
        <v>0</v>
      </c>
      <c r="J123" s="98">
        <f>'[2]Populations-merged FY21'!H122</f>
        <v>0</v>
      </c>
      <c r="K123" s="98">
        <f>'[2]Populations-merged FY21'!I122</f>
        <v>234</v>
      </c>
      <c r="L123" s="98">
        <f>'[2]Populations-merged FY21'!J122</f>
        <v>0</v>
      </c>
      <c r="M123" s="98">
        <f t="shared" si="11"/>
        <v>5119</v>
      </c>
      <c r="N123" s="542">
        <f t="shared" si="12"/>
        <v>5108</v>
      </c>
      <c r="O123" s="98">
        <f>'[2]Populations-merged FY21'!L122</f>
        <v>46861</v>
      </c>
      <c r="P123" s="542">
        <f t="shared" si="9"/>
        <v>46850</v>
      </c>
      <c r="Q123" s="541">
        <f t="shared" si="10"/>
        <v>0.10923795907044237</v>
      </c>
      <c r="R123" s="540">
        <f t="shared" si="10"/>
        <v>0.10902881536819638</v>
      </c>
    </row>
    <row r="124" spans="1:18" ht="13" x14ac:dyDescent="0.25">
      <c r="A124" s="2">
        <v>1</v>
      </c>
      <c r="B124" s="2">
        <v>47</v>
      </c>
      <c r="C124" s="3" t="s">
        <v>538</v>
      </c>
      <c r="D124" s="538">
        <v>4703690</v>
      </c>
      <c r="E124" s="538" t="s">
        <v>474</v>
      </c>
      <c r="F124" s="537">
        <f>'[2]Populations-merged FY21'!F123</f>
        <v>750</v>
      </c>
      <c r="G124" s="544">
        <f>'[2]Spec Schs Calculations-21'!G121</f>
        <v>2</v>
      </c>
      <c r="H124" s="546">
        <f t="shared" si="8"/>
        <v>748</v>
      </c>
      <c r="I124" s="98">
        <f>'[2]Populations-merged FY21'!G123</f>
        <v>0</v>
      </c>
      <c r="J124" s="98">
        <f>'[2]Populations-merged FY21'!H123</f>
        <v>0</v>
      </c>
      <c r="K124" s="98">
        <f>'[2]Populations-merged FY21'!I123</f>
        <v>64</v>
      </c>
      <c r="L124" s="98">
        <f>'[2]Populations-merged FY21'!J123</f>
        <v>0</v>
      </c>
      <c r="M124" s="98">
        <f t="shared" si="11"/>
        <v>814</v>
      </c>
      <c r="N124" s="542">
        <f t="shared" si="12"/>
        <v>812</v>
      </c>
      <c r="O124" s="98">
        <f>'[2]Populations-merged FY21'!L123</f>
        <v>3434</v>
      </c>
      <c r="P124" s="542">
        <f t="shared" si="9"/>
        <v>3432</v>
      </c>
      <c r="Q124" s="541">
        <f t="shared" si="10"/>
        <v>0.23704135119394293</v>
      </c>
      <c r="R124" s="540">
        <f t="shared" si="10"/>
        <v>0.23659673659673661</v>
      </c>
    </row>
    <row r="125" spans="1:18" ht="13" x14ac:dyDescent="0.25">
      <c r="A125" s="2">
        <v>1</v>
      </c>
      <c r="B125" s="2">
        <v>47</v>
      </c>
      <c r="C125" s="3" t="s">
        <v>538</v>
      </c>
      <c r="D125" s="538">
        <v>4703720</v>
      </c>
      <c r="E125" s="538" t="s">
        <v>475</v>
      </c>
      <c r="F125" s="537">
        <f>'[2]Populations-merged FY21'!F124</f>
        <v>547</v>
      </c>
      <c r="G125" s="544">
        <f>'[2]Spec Schs Calculations-21'!G122</f>
        <v>0</v>
      </c>
      <c r="H125" s="546">
        <f t="shared" si="8"/>
        <v>547</v>
      </c>
      <c r="I125" s="98">
        <f>'[2]Populations-merged FY21'!G124</f>
        <v>0</v>
      </c>
      <c r="J125" s="98">
        <f>'[2]Populations-merged FY21'!H124</f>
        <v>0</v>
      </c>
      <c r="K125" s="98">
        <f>'[2]Populations-merged FY21'!I124</f>
        <v>4</v>
      </c>
      <c r="L125" s="98">
        <f>'[2]Populations-merged FY21'!J124</f>
        <v>0</v>
      </c>
      <c r="M125" s="98">
        <f t="shared" si="11"/>
        <v>551</v>
      </c>
      <c r="N125" s="542">
        <f t="shared" si="12"/>
        <v>551</v>
      </c>
      <c r="O125" s="98">
        <f>'[2]Populations-merged FY21'!L124</f>
        <v>2337</v>
      </c>
      <c r="P125" s="542">
        <f t="shared" si="9"/>
        <v>2337</v>
      </c>
      <c r="Q125" s="541">
        <f t="shared" si="10"/>
        <v>0.23577235772357724</v>
      </c>
      <c r="R125" s="540">
        <f t="shared" si="10"/>
        <v>0.23577235772357724</v>
      </c>
    </row>
    <row r="126" spans="1:18" ht="13" x14ac:dyDescent="0.25">
      <c r="A126" s="2">
        <v>1</v>
      </c>
      <c r="B126" s="2">
        <v>47</v>
      </c>
      <c r="C126" s="3" t="s">
        <v>538</v>
      </c>
      <c r="D126" s="538">
        <v>4703750</v>
      </c>
      <c r="E126" s="538" t="s">
        <v>476</v>
      </c>
      <c r="F126" s="537">
        <f>'[2]Populations-merged FY21'!F125</f>
        <v>3001</v>
      </c>
      <c r="G126" s="544">
        <f>'[2]Spec Schs Calculations-21'!G123</f>
        <v>9</v>
      </c>
      <c r="H126" s="546">
        <f t="shared" si="8"/>
        <v>2992</v>
      </c>
      <c r="I126" s="98">
        <f>'[2]Populations-merged FY21'!G125</f>
        <v>61</v>
      </c>
      <c r="J126" s="98">
        <f>'[2]Populations-merged FY21'!H125</f>
        <v>0</v>
      </c>
      <c r="K126" s="98">
        <f>'[2]Populations-merged FY21'!I125</f>
        <v>19</v>
      </c>
      <c r="L126" s="98">
        <f>'[2]Populations-merged FY21'!J125</f>
        <v>0</v>
      </c>
      <c r="M126" s="98">
        <f t="shared" si="11"/>
        <v>3081</v>
      </c>
      <c r="N126" s="542">
        <f t="shared" si="12"/>
        <v>3072</v>
      </c>
      <c r="O126" s="98">
        <f>'[2]Populations-merged FY21'!L125</f>
        <v>14846</v>
      </c>
      <c r="P126" s="542">
        <f t="shared" si="9"/>
        <v>14837</v>
      </c>
      <c r="Q126" s="541">
        <f t="shared" si="10"/>
        <v>0.2075306479859895</v>
      </c>
      <c r="R126" s="540">
        <f t="shared" si="10"/>
        <v>0.20704994271079058</v>
      </c>
    </row>
    <row r="127" spans="1:18" ht="13" x14ac:dyDescent="0.25">
      <c r="C127" s="3"/>
      <c r="D127" s="548">
        <v>4703780</v>
      </c>
      <c r="E127" s="548" t="s">
        <v>477</v>
      </c>
      <c r="F127" s="537">
        <f>'[2]Populations-merged FY21'!F126</f>
        <v>40904.950654305452</v>
      </c>
      <c r="G127" s="544">
        <f>'[2]Spec Schs Calculations-21'!G124</f>
        <v>13</v>
      </c>
      <c r="H127" s="546">
        <f t="shared" si="8"/>
        <v>40891.950654305452</v>
      </c>
      <c r="I127" s="98">
        <f>'[2]Populations-merged FY21'!G126</f>
        <v>330</v>
      </c>
      <c r="J127" s="98">
        <f>'[2]Populations-merged FY21'!H126</f>
        <v>0</v>
      </c>
      <c r="K127" s="98">
        <f>'[2]Populations-merged FY21'!I126</f>
        <v>446</v>
      </c>
      <c r="L127" s="98">
        <f>'[2]Populations-merged FY21'!J126</f>
        <v>0</v>
      </c>
      <c r="M127" s="98">
        <f t="shared" si="11"/>
        <v>41680.950654305452</v>
      </c>
      <c r="N127" s="542">
        <f t="shared" si="12"/>
        <v>41667.950654305452</v>
      </c>
      <c r="O127" s="98">
        <f>'[2]Populations-merged FY21'!L126</f>
        <v>122317</v>
      </c>
      <c r="P127" s="542">
        <f t="shared" si="9"/>
        <v>122304</v>
      </c>
      <c r="Q127" s="547">
        <f t="shared" si="10"/>
        <v>0.34076171467829863</v>
      </c>
      <c r="R127" s="540">
        <f t="shared" si="10"/>
        <v>0.34069164258164453</v>
      </c>
    </row>
    <row r="128" spans="1:18" ht="13" x14ac:dyDescent="0.25">
      <c r="A128" s="2">
        <v>1</v>
      </c>
      <c r="B128" s="2">
        <v>47</v>
      </c>
      <c r="C128" s="3" t="s">
        <v>538</v>
      </c>
      <c r="D128" s="538">
        <v>4700148</v>
      </c>
      <c r="E128" s="538" t="s">
        <v>478</v>
      </c>
      <c r="F128" s="537">
        <f>'[2]Populations-merged FY21'!F127</f>
        <v>570</v>
      </c>
      <c r="G128" s="544">
        <f>'[2]Spec Schs Calculations-21'!G125</f>
        <v>3</v>
      </c>
      <c r="H128" s="546">
        <f t="shared" si="8"/>
        <v>567</v>
      </c>
      <c r="I128" s="98">
        <f>'[2]Populations-merged FY21'!G127</f>
        <v>0</v>
      </c>
      <c r="J128" s="98">
        <f>'[2]Populations-merged FY21'!H127</f>
        <v>0</v>
      </c>
      <c r="K128" s="98">
        <f>'[2]Populations-merged FY21'!I127</f>
        <v>21</v>
      </c>
      <c r="L128" s="98">
        <f>'[2]Populations-merged FY21'!J127</f>
        <v>0</v>
      </c>
      <c r="M128" s="98">
        <f t="shared" si="11"/>
        <v>591</v>
      </c>
      <c r="N128" s="542">
        <f t="shared" si="12"/>
        <v>588</v>
      </c>
      <c r="O128" s="98">
        <f>'[2]Populations-merged FY21'!L127</f>
        <v>3293</v>
      </c>
      <c r="P128" s="542">
        <f t="shared" si="9"/>
        <v>3290</v>
      </c>
      <c r="Q128" s="541">
        <f t="shared" si="10"/>
        <v>0.17947160643789858</v>
      </c>
      <c r="R128" s="540">
        <f t="shared" si="10"/>
        <v>0.17872340425531916</v>
      </c>
    </row>
    <row r="129" spans="1:18" ht="13" x14ac:dyDescent="0.25">
      <c r="A129" s="2">
        <v>1</v>
      </c>
      <c r="B129" s="2">
        <v>47</v>
      </c>
      <c r="C129" s="3" t="s">
        <v>538</v>
      </c>
      <c r="D129" s="538">
        <v>4703870</v>
      </c>
      <c r="E129" s="538" t="s">
        <v>550</v>
      </c>
      <c r="F129" s="537">
        <f>'[2]Populations-merged FY21'!F128</f>
        <v>101</v>
      </c>
      <c r="G129" s="544">
        <f>'[2]Spec Schs Calculations-21'!G126</f>
        <v>0</v>
      </c>
      <c r="H129" s="546">
        <f t="shared" si="8"/>
        <v>101</v>
      </c>
      <c r="I129" s="98">
        <f>'[2]Populations-merged FY21'!G128</f>
        <v>0</v>
      </c>
      <c r="J129" s="98">
        <f>'[2]Populations-merged FY21'!H128</f>
        <v>0</v>
      </c>
      <c r="K129" s="98">
        <f>'[2]Populations-merged FY21'!I128</f>
        <v>0</v>
      </c>
      <c r="L129" s="98">
        <f>'[2]Populations-merged FY21'!J128</f>
        <v>0</v>
      </c>
      <c r="M129" s="98">
        <f t="shared" si="11"/>
        <v>101</v>
      </c>
      <c r="N129" s="542">
        <f t="shared" si="12"/>
        <v>101</v>
      </c>
      <c r="O129" s="98">
        <f>'[2]Populations-merged FY21'!L128</f>
        <v>415</v>
      </c>
      <c r="P129" s="542">
        <f t="shared" si="9"/>
        <v>415</v>
      </c>
      <c r="Q129" s="541">
        <f t="shared" si="10"/>
        <v>0.2433734939759036</v>
      </c>
      <c r="R129" s="540">
        <f t="shared" si="10"/>
        <v>0.2433734939759036</v>
      </c>
    </row>
    <row r="130" spans="1:18" ht="13" x14ac:dyDescent="0.25">
      <c r="C130" s="3"/>
      <c r="D130" s="538"/>
      <c r="E130" s="548" t="s">
        <v>480</v>
      </c>
      <c r="F130" s="537">
        <f>'[2]Populations-merged FY21'!F129</f>
        <v>455</v>
      </c>
      <c r="G130" s="544">
        <f>'[2]Spec Schs Calculations-21'!G127</f>
        <v>0</v>
      </c>
      <c r="H130" s="546">
        <f t="shared" si="8"/>
        <v>455</v>
      </c>
      <c r="I130" s="98">
        <f>'[2]Populations-merged FY21'!G129</f>
        <v>0</v>
      </c>
      <c r="J130" s="98">
        <f>'[2]Populations-merged FY21'!H129</f>
        <v>0</v>
      </c>
      <c r="K130" s="98">
        <f>'[2]Populations-merged FY21'!I129</f>
        <v>2</v>
      </c>
      <c r="L130" s="98">
        <f>'[2]Populations-merged FY21'!J129</f>
        <v>0</v>
      </c>
      <c r="M130" s="98">
        <f t="shared" si="11"/>
        <v>457</v>
      </c>
      <c r="N130" s="542">
        <f t="shared" si="12"/>
        <v>457</v>
      </c>
      <c r="O130" s="98">
        <f>'[2]Populations-merged FY21'!L129</f>
        <v>1289</v>
      </c>
      <c r="P130" s="542">
        <f t="shared" si="9"/>
        <v>1289</v>
      </c>
      <c r="Q130" s="541">
        <f t="shared" si="10"/>
        <v>0.35453840186190844</v>
      </c>
      <c r="R130" s="540">
        <f t="shared" si="10"/>
        <v>0.35453840186190844</v>
      </c>
    </row>
    <row r="131" spans="1:18" ht="13" x14ac:dyDescent="0.25">
      <c r="A131" s="2">
        <v>1</v>
      </c>
      <c r="B131" s="2">
        <v>47</v>
      </c>
      <c r="C131" s="3" t="s">
        <v>538</v>
      </c>
      <c r="D131" s="538">
        <v>4703900</v>
      </c>
      <c r="E131" s="538" t="s">
        <v>481</v>
      </c>
      <c r="F131" s="537">
        <f>'[2]Populations-merged FY21'!F130</f>
        <v>434</v>
      </c>
      <c r="G131" s="544">
        <f>'[2]Spec Schs Calculations-21'!G128</f>
        <v>0</v>
      </c>
      <c r="H131" s="546">
        <f t="shared" si="8"/>
        <v>434</v>
      </c>
      <c r="I131" s="98">
        <f>'[2]Populations-merged FY21'!G130</f>
        <v>0</v>
      </c>
      <c r="J131" s="98">
        <f>'[2]Populations-merged FY21'!H130</f>
        <v>0</v>
      </c>
      <c r="K131" s="98">
        <f>'[2]Populations-merged FY21'!I130</f>
        <v>12</v>
      </c>
      <c r="L131" s="98">
        <f>'[2]Populations-merged FY21'!J130</f>
        <v>0</v>
      </c>
      <c r="M131" s="98">
        <f t="shared" si="11"/>
        <v>446</v>
      </c>
      <c r="N131" s="542">
        <f t="shared" si="12"/>
        <v>446</v>
      </c>
      <c r="O131" s="98">
        <f>'[2]Populations-merged FY21'!L130</f>
        <v>2092</v>
      </c>
      <c r="P131" s="542">
        <f t="shared" si="9"/>
        <v>2092</v>
      </c>
      <c r="Q131" s="541">
        <f t="shared" si="10"/>
        <v>0.21319311663479923</v>
      </c>
      <c r="R131" s="540">
        <f t="shared" si="10"/>
        <v>0.21319311663479923</v>
      </c>
    </row>
    <row r="132" spans="1:18" ht="13" x14ac:dyDescent="0.25">
      <c r="A132" s="2">
        <v>1</v>
      </c>
      <c r="B132" s="2">
        <v>47</v>
      </c>
      <c r="C132" s="3" t="s">
        <v>538</v>
      </c>
      <c r="D132" s="538">
        <v>4703960</v>
      </c>
      <c r="E132" s="538" t="s">
        <v>482</v>
      </c>
      <c r="F132" s="537">
        <f>'[2]Populations-merged FY21'!F131</f>
        <v>2322</v>
      </c>
      <c r="G132" s="544">
        <f>'[2]Spec Schs Calculations-21'!G129</f>
        <v>4</v>
      </c>
      <c r="H132" s="546">
        <f t="shared" si="8"/>
        <v>2318</v>
      </c>
      <c r="I132" s="98">
        <f>'[2]Populations-merged FY21'!G131</f>
        <v>14</v>
      </c>
      <c r="J132" s="98">
        <f>'[2]Populations-merged FY21'!H131</f>
        <v>0</v>
      </c>
      <c r="K132" s="98">
        <f>'[2]Populations-merged FY21'!I131</f>
        <v>63</v>
      </c>
      <c r="L132" s="98">
        <f>'[2]Populations-merged FY21'!J131</f>
        <v>0</v>
      </c>
      <c r="M132" s="98">
        <f t="shared" si="11"/>
        <v>2399</v>
      </c>
      <c r="N132" s="542">
        <f t="shared" si="12"/>
        <v>2395</v>
      </c>
      <c r="O132" s="98">
        <f>'[2]Populations-merged FY21'!L131</f>
        <v>11734</v>
      </c>
      <c r="P132" s="542">
        <f t="shared" si="9"/>
        <v>11730</v>
      </c>
      <c r="Q132" s="541">
        <f t="shared" si="10"/>
        <v>0.20444861087438213</v>
      </c>
      <c r="R132" s="540">
        <f t="shared" si="10"/>
        <v>0.20417732310315431</v>
      </c>
    </row>
    <row r="133" spans="1:18" ht="13" x14ac:dyDescent="0.25">
      <c r="A133" s="2">
        <v>1</v>
      </c>
      <c r="B133" s="2">
        <v>47</v>
      </c>
      <c r="C133" s="3" t="s">
        <v>538</v>
      </c>
      <c r="D133" s="538">
        <v>4703990</v>
      </c>
      <c r="E133" s="538" t="s">
        <v>483</v>
      </c>
      <c r="F133" s="537">
        <f>'[2]Populations-merged FY21'!F132</f>
        <v>3353</v>
      </c>
      <c r="G133" s="544">
        <f>'[2]Spec Schs Calculations-21'!G130</f>
        <v>8</v>
      </c>
      <c r="H133" s="546">
        <f t="shared" si="8"/>
        <v>3345</v>
      </c>
      <c r="I133" s="98">
        <f>'[2]Populations-merged FY21'!G132</f>
        <v>28</v>
      </c>
      <c r="J133" s="98">
        <f>'[2]Populations-merged FY21'!H132</f>
        <v>0</v>
      </c>
      <c r="K133" s="98">
        <f>'[2]Populations-merged FY21'!I132</f>
        <v>36</v>
      </c>
      <c r="L133" s="98">
        <f>'[2]Populations-merged FY21'!J132</f>
        <v>0</v>
      </c>
      <c r="M133" s="98">
        <f t="shared" si="11"/>
        <v>3417</v>
      </c>
      <c r="N133" s="542">
        <f t="shared" si="12"/>
        <v>3409</v>
      </c>
      <c r="O133" s="98">
        <f>'[2]Populations-merged FY21'!L132</f>
        <v>32589</v>
      </c>
      <c r="P133" s="542">
        <f t="shared" si="9"/>
        <v>32581</v>
      </c>
      <c r="Q133" s="541">
        <f t="shared" si="10"/>
        <v>0.10485133020344288</v>
      </c>
      <c r="R133" s="540">
        <f t="shared" si="10"/>
        <v>0.10463153371596944</v>
      </c>
    </row>
    <row r="134" spans="1:18" ht="13" x14ac:dyDescent="0.25">
      <c r="A134" s="2">
        <v>1</v>
      </c>
      <c r="B134" s="2">
        <v>47</v>
      </c>
      <c r="C134" s="3" t="s">
        <v>538</v>
      </c>
      <c r="D134" s="538">
        <v>4704020</v>
      </c>
      <c r="E134" s="538" t="s">
        <v>484</v>
      </c>
      <c r="F134" s="537">
        <f>'[2]Populations-merged FY21'!F133</f>
        <v>327</v>
      </c>
      <c r="G134" s="544">
        <f>'[2]Spec Schs Calculations-21'!G131</f>
        <v>0</v>
      </c>
      <c r="H134" s="546">
        <f t="shared" si="8"/>
        <v>327</v>
      </c>
      <c r="I134" s="98">
        <f>'[2]Populations-merged FY21'!G133</f>
        <v>0</v>
      </c>
      <c r="J134" s="98">
        <f>'[2]Populations-merged FY21'!H133</f>
        <v>0</v>
      </c>
      <c r="K134" s="98">
        <f>'[2]Populations-merged FY21'!I133</f>
        <v>4</v>
      </c>
      <c r="L134" s="98">
        <f>'[2]Populations-merged FY21'!J133</f>
        <v>0</v>
      </c>
      <c r="M134" s="98">
        <f t="shared" si="11"/>
        <v>331</v>
      </c>
      <c r="N134" s="542">
        <f t="shared" si="12"/>
        <v>331</v>
      </c>
      <c r="O134" s="98">
        <f>'[2]Populations-merged FY21'!L133</f>
        <v>1371</v>
      </c>
      <c r="P134" s="542">
        <f t="shared" si="9"/>
        <v>1371</v>
      </c>
      <c r="Q134" s="541">
        <f t="shared" si="10"/>
        <v>0.24142961342086069</v>
      </c>
      <c r="R134" s="540">
        <f t="shared" si="10"/>
        <v>0.24142961342086069</v>
      </c>
    </row>
    <row r="135" spans="1:18" ht="13" x14ac:dyDescent="0.25">
      <c r="A135" s="2">
        <v>1</v>
      </c>
      <c r="B135" s="2">
        <v>47</v>
      </c>
      <c r="C135" s="3" t="s">
        <v>538</v>
      </c>
      <c r="D135" s="538">
        <v>4704050</v>
      </c>
      <c r="E135" s="538" t="s">
        <v>485</v>
      </c>
      <c r="F135" s="537">
        <f>'[2]Populations-merged FY21'!F134</f>
        <v>1908</v>
      </c>
      <c r="G135" s="544">
        <f>'[2]Spec Schs Calculations-21'!G132</f>
        <v>0</v>
      </c>
      <c r="H135" s="546">
        <f t="shared" si="8"/>
        <v>1908</v>
      </c>
      <c r="I135" s="98">
        <f>'[2]Populations-merged FY21'!G134</f>
        <v>0</v>
      </c>
      <c r="J135" s="98">
        <f>'[2]Populations-merged FY21'!H134</f>
        <v>0</v>
      </c>
      <c r="K135" s="98">
        <f>'[2]Populations-merged FY21'!I134</f>
        <v>73</v>
      </c>
      <c r="L135" s="98">
        <f>'[2]Populations-merged FY21'!J134</f>
        <v>0</v>
      </c>
      <c r="M135" s="98">
        <f t="shared" si="11"/>
        <v>1981</v>
      </c>
      <c r="N135" s="542">
        <f t="shared" si="12"/>
        <v>1981</v>
      </c>
      <c r="O135" s="98">
        <f>'[2]Populations-merged FY21'!L134</f>
        <v>11463</v>
      </c>
      <c r="P135" s="542">
        <f t="shared" si="9"/>
        <v>11463</v>
      </c>
      <c r="Q135" s="541">
        <f t="shared" si="10"/>
        <v>0.17281688912152141</v>
      </c>
      <c r="R135" s="540">
        <f t="shared" si="10"/>
        <v>0.17281688912152141</v>
      </c>
    </row>
    <row r="136" spans="1:18" ht="13" x14ac:dyDescent="0.25">
      <c r="A136" s="2">
        <v>1</v>
      </c>
      <c r="B136" s="2">
        <v>47</v>
      </c>
      <c r="C136" s="3" t="s">
        <v>538</v>
      </c>
      <c r="D136" s="538">
        <v>4704080</v>
      </c>
      <c r="E136" s="538" t="s">
        <v>486</v>
      </c>
      <c r="F136" s="537">
        <f>'[2]Populations-merged FY21'!F135</f>
        <v>356</v>
      </c>
      <c r="G136" s="544">
        <f>'[2]Spec Schs Calculations-21'!G133</f>
        <v>1</v>
      </c>
      <c r="H136" s="546">
        <f t="shared" si="8"/>
        <v>355</v>
      </c>
      <c r="I136" s="98">
        <f>'[2]Populations-merged FY21'!G135</f>
        <v>0</v>
      </c>
      <c r="J136" s="98">
        <f>'[2]Populations-merged FY21'!H135</f>
        <v>0</v>
      </c>
      <c r="K136" s="98">
        <f>'[2]Populations-merged FY21'!I135</f>
        <v>2</v>
      </c>
      <c r="L136" s="98">
        <f>'[2]Populations-merged FY21'!J135</f>
        <v>0</v>
      </c>
      <c r="M136" s="98">
        <f t="shared" si="11"/>
        <v>358</v>
      </c>
      <c r="N136" s="542">
        <f t="shared" si="12"/>
        <v>357</v>
      </c>
      <c r="O136" s="98">
        <f>'[2]Populations-merged FY21'!L135</f>
        <v>1455</v>
      </c>
      <c r="P136" s="542">
        <f t="shared" si="9"/>
        <v>1454</v>
      </c>
      <c r="Q136" s="541">
        <f t="shared" si="10"/>
        <v>0.24604810996563573</v>
      </c>
      <c r="R136" s="540">
        <f t="shared" si="10"/>
        <v>0.24552957359009628</v>
      </c>
    </row>
    <row r="137" spans="1:18" ht="13" x14ac:dyDescent="0.25">
      <c r="A137" s="2">
        <v>1</v>
      </c>
      <c r="B137" s="2">
        <v>47</v>
      </c>
      <c r="C137" s="3" t="s">
        <v>538</v>
      </c>
      <c r="D137" s="538">
        <v>4704100</v>
      </c>
      <c r="E137" s="538" t="s">
        <v>487</v>
      </c>
      <c r="F137" s="537">
        <f>'[2]Populations-merged FY21'!F136</f>
        <v>256</v>
      </c>
      <c r="G137" s="544">
        <f>'[2]Spec Schs Calculations-21'!G134</f>
        <v>1</v>
      </c>
      <c r="H137" s="546">
        <f t="shared" si="8"/>
        <v>255</v>
      </c>
      <c r="I137" s="98">
        <f>'[2]Populations-merged FY21'!G136</f>
        <v>0</v>
      </c>
      <c r="J137" s="98">
        <f>'[2]Populations-merged FY21'!H136</f>
        <v>0</v>
      </c>
      <c r="K137" s="98">
        <f>'[2]Populations-merged FY21'!I136</f>
        <v>0</v>
      </c>
      <c r="L137" s="98">
        <f>'[2]Populations-merged FY21'!J136</f>
        <v>0</v>
      </c>
      <c r="M137" s="98">
        <f t="shared" si="11"/>
        <v>256</v>
      </c>
      <c r="N137" s="542">
        <f t="shared" si="12"/>
        <v>255</v>
      </c>
      <c r="O137" s="98">
        <f>'[2]Populations-merged FY21'!L136</f>
        <v>1394</v>
      </c>
      <c r="P137" s="542">
        <f t="shared" si="9"/>
        <v>1393</v>
      </c>
      <c r="Q137" s="541">
        <f t="shared" si="10"/>
        <v>0.18364418938307031</v>
      </c>
      <c r="R137" s="540">
        <f t="shared" si="10"/>
        <v>0.18305814788226848</v>
      </c>
    </row>
    <row r="138" spans="1:18" ht="13" x14ac:dyDescent="0.25">
      <c r="A138" s="2">
        <v>1</v>
      </c>
      <c r="B138" s="2">
        <v>47</v>
      </c>
      <c r="C138" s="3" t="s">
        <v>538</v>
      </c>
      <c r="D138" s="538">
        <v>4704170</v>
      </c>
      <c r="E138" s="538" t="s">
        <v>488</v>
      </c>
      <c r="F138" s="537">
        <f>'[2]Populations-merged FY21'!F137</f>
        <v>896</v>
      </c>
      <c r="G138" s="544">
        <f>'[2]Spec Schs Calculations-21'!G135</f>
        <v>0</v>
      </c>
      <c r="H138" s="546">
        <f t="shared" ref="H138:H151" si="13">F138-G138</f>
        <v>896</v>
      </c>
      <c r="I138" s="98">
        <f>'[2]Populations-merged FY21'!G137</f>
        <v>0</v>
      </c>
      <c r="J138" s="98">
        <f>'[2]Populations-merged FY21'!H137</f>
        <v>0</v>
      </c>
      <c r="K138" s="98">
        <f>'[2]Populations-merged FY21'!I137</f>
        <v>16</v>
      </c>
      <c r="L138" s="98">
        <f>'[2]Populations-merged FY21'!J137</f>
        <v>0</v>
      </c>
      <c r="M138" s="98">
        <f t="shared" si="11"/>
        <v>912</v>
      </c>
      <c r="N138" s="542">
        <f t="shared" si="12"/>
        <v>912</v>
      </c>
      <c r="O138" s="98">
        <f>'[2]Populations-merged FY21'!L137</f>
        <v>3448</v>
      </c>
      <c r="P138" s="542">
        <f t="shared" ref="P138:P154" si="14">O138-G138</f>
        <v>3448</v>
      </c>
      <c r="Q138" s="541">
        <f t="shared" ref="Q138:R154" si="15">M138/O138</f>
        <v>0.26450116009280744</v>
      </c>
      <c r="R138" s="540">
        <f t="shared" si="15"/>
        <v>0.26450116009280744</v>
      </c>
    </row>
    <row r="139" spans="1:18" ht="13" x14ac:dyDescent="0.25">
      <c r="A139" s="2">
        <v>1</v>
      </c>
      <c r="B139" s="2">
        <v>47</v>
      </c>
      <c r="C139" s="3" t="s">
        <v>538</v>
      </c>
      <c r="D139" s="538">
        <v>4704200</v>
      </c>
      <c r="E139" s="538" t="s">
        <v>489</v>
      </c>
      <c r="F139" s="537">
        <f>'[2]Populations-merged FY21'!F138</f>
        <v>521</v>
      </c>
      <c r="G139" s="544">
        <f>'[2]Spec Schs Calculations-21'!G136</f>
        <v>0</v>
      </c>
      <c r="H139" s="546">
        <f t="shared" si="13"/>
        <v>521</v>
      </c>
      <c r="I139" s="98">
        <f>'[2]Populations-merged FY21'!G138</f>
        <v>0</v>
      </c>
      <c r="J139" s="98">
        <f>'[2]Populations-merged FY21'!H138</f>
        <v>0</v>
      </c>
      <c r="K139" s="98">
        <f>'[2]Populations-merged FY21'!I138</f>
        <v>26</v>
      </c>
      <c r="L139" s="98">
        <f>'[2]Populations-merged FY21'!J138</f>
        <v>0</v>
      </c>
      <c r="M139" s="98">
        <f t="shared" si="11"/>
        <v>547</v>
      </c>
      <c r="N139" s="542">
        <f t="shared" si="12"/>
        <v>547</v>
      </c>
      <c r="O139" s="98">
        <f>'[2]Populations-merged FY21'!L138</f>
        <v>2511</v>
      </c>
      <c r="P139" s="542">
        <f t="shared" si="14"/>
        <v>2511</v>
      </c>
      <c r="Q139" s="541">
        <f t="shared" si="15"/>
        <v>0.21784149741138989</v>
      </c>
      <c r="R139" s="540">
        <f t="shared" si="15"/>
        <v>0.21784149741138989</v>
      </c>
    </row>
    <row r="140" spans="1:18" ht="13" x14ac:dyDescent="0.25">
      <c r="A140" s="2">
        <v>1</v>
      </c>
      <c r="B140" s="2">
        <v>47</v>
      </c>
      <c r="C140" s="3" t="s">
        <v>538</v>
      </c>
      <c r="D140" s="538">
        <v>4704230</v>
      </c>
      <c r="E140" s="538" t="s">
        <v>490</v>
      </c>
      <c r="F140" s="537">
        <f>'[2]Populations-merged FY21'!F139</f>
        <v>484</v>
      </c>
      <c r="G140" s="544">
        <f>'[2]Spec Schs Calculations-21'!G137</f>
        <v>1</v>
      </c>
      <c r="H140" s="546">
        <f t="shared" si="13"/>
        <v>483</v>
      </c>
      <c r="I140" s="98">
        <f>'[2]Populations-merged FY21'!G139</f>
        <v>0</v>
      </c>
      <c r="J140" s="98">
        <f>'[2]Populations-merged FY21'!H139</f>
        <v>0</v>
      </c>
      <c r="K140" s="98">
        <f>'[2]Populations-merged FY21'!I139</f>
        <v>1</v>
      </c>
      <c r="L140" s="98">
        <f>'[2]Populations-merged FY21'!J139</f>
        <v>0</v>
      </c>
      <c r="M140" s="98">
        <f t="shared" si="11"/>
        <v>485</v>
      </c>
      <c r="N140" s="542">
        <f t="shared" si="12"/>
        <v>484</v>
      </c>
      <c r="O140" s="98">
        <f>'[2]Populations-merged FY21'!L139</f>
        <v>1618</v>
      </c>
      <c r="P140" s="542">
        <f t="shared" si="14"/>
        <v>1617</v>
      </c>
      <c r="Q140" s="541">
        <f t="shared" si="15"/>
        <v>0.29975278121137205</v>
      </c>
      <c r="R140" s="540">
        <f t="shared" si="15"/>
        <v>0.29931972789115646</v>
      </c>
    </row>
    <row r="141" spans="1:18" ht="13" x14ac:dyDescent="0.25">
      <c r="A141" s="2">
        <v>1</v>
      </c>
      <c r="B141" s="2">
        <v>47</v>
      </c>
      <c r="C141" s="3" t="s">
        <v>538</v>
      </c>
      <c r="D141" s="538">
        <v>4704260</v>
      </c>
      <c r="E141" s="538" t="s">
        <v>491</v>
      </c>
      <c r="F141" s="537">
        <f>'[2]Populations-merged FY21'!F140</f>
        <v>813</v>
      </c>
      <c r="G141" s="544">
        <f>'[2]Spec Schs Calculations-21'!G138</f>
        <v>5</v>
      </c>
      <c r="H141" s="546">
        <f t="shared" si="13"/>
        <v>808</v>
      </c>
      <c r="I141" s="98">
        <f>'[2]Populations-merged FY21'!G140</f>
        <v>0</v>
      </c>
      <c r="J141" s="98">
        <f>'[2]Populations-merged FY21'!H140</f>
        <v>0</v>
      </c>
      <c r="K141" s="98">
        <f>'[2]Populations-merged FY21'!I140</f>
        <v>33</v>
      </c>
      <c r="L141" s="98">
        <f>'[2]Populations-merged FY21'!J140</f>
        <v>0</v>
      </c>
      <c r="M141" s="98">
        <f t="shared" si="11"/>
        <v>846</v>
      </c>
      <c r="N141" s="542">
        <f t="shared" si="12"/>
        <v>841</v>
      </c>
      <c r="O141" s="98">
        <f>'[2]Populations-merged FY21'!L140</f>
        <v>3221</v>
      </c>
      <c r="P141" s="542">
        <f t="shared" si="14"/>
        <v>3216</v>
      </c>
      <c r="Q141" s="541">
        <f t="shared" si="15"/>
        <v>0.26265135051226329</v>
      </c>
      <c r="R141" s="540">
        <f t="shared" si="15"/>
        <v>0.26150497512437809</v>
      </c>
    </row>
    <row r="142" spans="1:18" ht="13" x14ac:dyDescent="0.25">
      <c r="A142" s="2">
        <v>1</v>
      </c>
      <c r="B142" s="2">
        <v>47</v>
      </c>
      <c r="C142" s="3" t="s">
        <v>538</v>
      </c>
      <c r="D142" s="538">
        <v>4704290</v>
      </c>
      <c r="E142" s="538" t="s">
        <v>492</v>
      </c>
      <c r="F142" s="537">
        <f>'[2]Populations-merged FY21'!F141</f>
        <v>224</v>
      </c>
      <c r="G142" s="544">
        <f>'[2]Spec Schs Calculations-21'!G139</f>
        <v>1</v>
      </c>
      <c r="H142" s="546">
        <f t="shared" si="13"/>
        <v>223</v>
      </c>
      <c r="I142" s="98">
        <f>'[2]Populations-merged FY21'!G141</f>
        <v>0</v>
      </c>
      <c r="J142" s="98">
        <f>'[2]Populations-merged FY21'!H141</f>
        <v>0</v>
      </c>
      <c r="K142" s="98">
        <f>'[2]Populations-merged FY21'!I141</f>
        <v>5</v>
      </c>
      <c r="L142" s="98">
        <f>'[2]Populations-merged FY21'!J141</f>
        <v>0</v>
      </c>
      <c r="M142" s="98">
        <f t="shared" si="11"/>
        <v>229</v>
      </c>
      <c r="N142" s="542">
        <f t="shared" si="12"/>
        <v>228</v>
      </c>
      <c r="O142" s="98">
        <f>'[2]Populations-merged FY21'!L141</f>
        <v>785</v>
      </c>
      <c r="P142" s="542">
        <f t="shared" si="14"/>
        <v>784</v>
      </c>
      <c r="Q142" s="541">
        <f t="shared" si="15"/>
        <v>0.29171974522292993</v>
      </c>
      <c r="R142" s="540">
        <f t="shared" si="15"/>
        <v>0.29081632653061223</v>
      </c>
    </row>
    <row r="143" spans="1:18" ht="13" x14ac:dyDescent="0.25">
      <c r="A143" s="2">
        <v>1</v>
      </c>
      <c r="B143" s="2">
        <v>47</v>
      </c>
      <c r="C143" s="3" t="s">
        <v>538</v>
      </c>
      <c r="D143" s="538">
        <v>4704320</v>
      </c>
      <c r="E143" s="538" t="s">
        <v>493</v>
      </c>
      <c r="F143" s="537">
        <f>'[2]Populations-merged FY21'!F142</f>
        <v>2192</v>
      </c>
      <c r="G143" s="544">
        <f>'[2]Spec Schs Calculations-21'!G140</f>
        <v>0</v>
      </c>
      <c r="H143" s="546">
        <f t="shared" si="13"/>
        <v>2192</v>
      </c>
      <c r="I143" s="98">
        <f>'[2]Populations-merged FY21'!G142</f>
        <v>0</v>
      </c>
      <c r="J143" s="98">
        <f>'[2]Populations-merged FY21'!H142</f>
        <v>0</v>
      </c>
      <c r="K143" s="98">
        <f>'[2]Populations-merged FY21'!I142</f>
        <v>37</v>
      </c>
      <c r="L143" s="98">
        <f>'[2]Populations-merged FY21'!J142</f>
        <v>0</v>
      </c>
      <c r="M143" s="98">
        <f t="shared" si="11"/>
        <v>2229</v>
      </c>
      <c r="N143" s="542">
        <f t="shared" si="12"/>
        <v>2229</v>
      </c>
      <c r="O143" s="98">
        <f>'[2]Populations-merged FY21'!L142</f>
        <v>7139</v>
      </c>
      <c r="P143" s="542">
        <f t="shared" si="14"/>
        <v>7139</v>
      </c>
      <c r="Q143" s="541">
        <f t="shared" si="15"/>
        <v>0.31222860344586079</v>
      </c>
      <c r="R143" s="540">
        <f t="shared" si="15"/>
        <v>0.31222860344586079</v>
      </c>
    </row>
    <row r="144" spans="1:18" ht="13" x14ac:dyDescent="0.25">
      <c r="A144" s="2">
        <v>1</v>
      </c>
      <c r="B144" s="2">
        <v>47</v>
      </c>
      <c r="C144" s="3" t="s">
        <v>538</v>
      </c>
      <c r="D144" s="538">
        <v>4704350</v>
      </c>
      <c r="E144" s="538" t="s">
        <v>494</v>
      </c>
      <c r="F144" s="537">
        <f>'[2]Populations-merged FY21'!F143</f>
        <v>1363</v>
      </c>
      <c r="G144" s="544">
        <f>'[2]Spec Schs Calculations-21'!G141</f>
        <v>3</v>
      </c>
      <c r="H144" s="546">
        <f t="shared" si="13"/>
        <v>1360</v>
      </c>
      <c r="I144" s="98">
        <f>'[2]Populations-merged FY21'!G143</f>
        <v>0</v>
      </c>
      <c r="J144" s="98">
        <f>'[2]Populations-merged FY21'!H143</f>
        <v>0</v>
      </c>
      <c r="K144" s="98">
        <f>'[2]Populations-merged FY21'!I143</f>
        <v>60</v>
      </c>
      <c r="L144" s="98">
        <f>'[2]Populations-merged FY21'!J143</f>
        <v>0</v>
      </c>
      <c r="M144" s="98">
        <f t="shared" si="11"/>
        <v>1423</v>
      </c>
      <c r="N144" s="542">
        <f t="shared" si="12"/>
        <v>1420</v>
      </c>
      <c r="O144" s="98">
        <f>'[2]Populations-merged FY21'!L143</f>
        <v>9921</v>
      </c>
      <c r="P144" s="542">
        <f t="shared" si="14"/>
        <v>9918</v>
      </c>
      <c r="Q144" s="541">
        <f t="shared" si="15"/>
        <v>0.14343312166112288</v>
      </c>
      <c r="R144" s="540">
        <f t="shared" si="15"/>
        <v>0.14317402702157694</v>
      </c>
    </row>
    <row r="145" spans="1:18" ht="13" x14ac:dyDescent="0.25">
      <c r="A145" s="2">
        <v>1</v>
      </c>
      <c r="B145" s="2">
        <v>47</v>
      </c>
      <c r="C145" s="3" t="s">
        <v>538</v>
      </c>
      <c r="D145" s="538">
        <v>4704380</v>
      </c>
      <c r="E145" s="538" t="s">
        <v>495</v>
      </c>
      <c r="F145" s="537">
        <f>'[2]Populations-merged FY21'!F144</f>
        <v>507</v>
      </c>
      <c r="G145" s="544">
        <f>'[2]Spec Schs Calculations-21'!G142</f>
        <v>0</v>
      </c>
      <c r="H145" s="546">
        <f t="shared" si="13"/>
        <v>507</v>
      </c>
      <c r="I145" s="98">
        <f>'[2]Populations-merged FY21'!G144</f>
        <v>0</v>
      </c>
      <c r="J145" s="98">
        <f>'[2]Populations-merged FY21'!H144</f>
        <v>0</v>
      </c>
      <c r="K145" s="98">
        <f>'[2]Populations-merged FY21'!I144</f>
        <v>9</v>
      </c>
      <c r="L145" s="98">
        <f>'[2]Populations-merged FY21'!J144</f>
        <v>0</v>
      </c>
      <c r="M145" s="98">
        <f t="shared" si="11"/>
        <v>516</v>
      </c>
      <c r="N145" s="542">
        <f t="shared" si="12"/>
        <v>516</v>
      </c>
      <c r="O145" s="98">
        <f>'[2]Populations-merged FY21'!L144</f>
        <v>2003</v>
      </c>
      <c r="P145" s="542">
        <f t="shared" si="14"/>
        <v>2003</v>
      </c>
      <c r="Q145" s="541">
        <f t="shared" si="15"/>
        <v>0.25761357963055415</v>
      </c>
      <c r="R145" s="540">
        <f t="shared" si="15"/>
        <v>0.25761357963055415</v>
      </c>
    </row>
    <row r="146" spans="1:18" ht="13" x14ac:dyDescent="0.25">
      <c r="A146" s="2">
        <v>1</v>
      </c>
      <c r="B146" s="2">
        <v>47</v>
      </c>
      <c r="C146" s="3" t="s">
        <v>538</v>
      </c>
      <c r="D146" s="538">
        <v>4704440</v>
      </c>
      <c r="E146" s="538" t="s">
        <v>496</v>
      </c>
      <c r="F146" s="537">
        <f>'[2]Populations-merged FY21'!F145</f>
        <v>992</v>
      </c>
      <c r="G146" s="544">
        <f>'[2]Spec Schs Calculations-21'!G143</f>
        <v>1</v>
      </c>
      <c r="H146" s="546">
        <f t="shared" si="13"/>
        <v>991</v>
      </c>
      <c r="I146" s="98">
        <f>'[2]Populations-merged FY21'!G145</f>
        <v>0</v>
      </c>
      <c r="J146" s="98">
        <f>'[2]Populations-merged FY21'!H145</f>
        <v>0</v>
      </c>
      <c r="K146" s="98">
        <f>'[2]Populations-merged FY21'!I145</f>
        <v>16</v>
      </c>
      <c r="L146" s="98">
        <f>'[2]Populations-merged FY21'!J145</f>
        <v>0</v>
      </c>
      <c r="M146" s="98">
        <f t="shared" si="11"/>
        <v>1008</v>
      </c>
      <c r="N146" s="542">
        <f t="shared" si="12"/>
        <v>1007</v>
      </c>
      <c r="O146" s="98">
        <f>'[2]Populations-merged FY21'!L145</f>
        <v>4743</v>
      </c>
      <c r="P146" s="542">
        <f t="shared" si="14"/>
        <v>4742</v>
      </c>
      <c r="Q146" s="541">
        <f t="shared" si="15"/>
        <v>0.21252371916508539</v>
      </c>
      <c r="R146" s="540">
        <f t="shared" si="15"/>
        <v>0.21235765499789119</v>
      </c>
    </row>
    <row r="147" spans="1:18" ht="13" x14ac:dyDescent="0.25">
      <c r="A147" s="2">
        <v>1</v>
      </c>
      <c r="B147" s="2">
        <v>47</v>
      </c>
      <c r="C147" s="3" t="s">
        <v>538</v>
      </c>
      <c r="D147" s="538">
        <v>4704470</v>
      </c>
      <c r="E147" s="538" t="s">
        <v>497</v>
      </c>
      <c r="F147" s="537">
        <f>'[2]Populations-merged FY21'!F146</f>
        <v>274</v>
      </c>
      <c r="G147" s="544">
        <f>'[2]Spec Schs Calculations-21'!G144</f>
        <v>0</v>
      </c>
      <c r="H147" s="546">
        <f t="shared" si="13"/>
        <v>274</v>
      </c>
      <c r="I147" s="98">
        <f>'[2]Populations-merged FY21'!G146</f>
        <v>0</v>
      </c>
      <c r="J147" s="98">
        <f>'[2]Populations-merged FY21'!H146</f>
        <v>0</v>
      </c>
      <c r="K147" s="98">
        <f>'[2]Populations-merged FY21'!I146</f>
        <v>5</v>
      </c>
      <c r="L147" s="98">
        <f>'[2]Populations-merged FY21'!J146</f>
        <v>0</v>
      </c>
      <c r="M147" s="98">
        <f t="shared" si="11"/>
        <v>279</v>
      </c>
      <c r="N147" s="542">
        <f t="shared" si="12"/>
        <v>279</v>
      </c>
      <c r="O147" s="98">
        <f>'[2]Populations-merged FY21'!L146</f>
        <v>1129</v>
      </c>
      <c r="P147" s="542">
        <f t="shared" si="14"/>
        <v>1129</v>
      </c>
      <c r="Q147" s="541">
        <f t="shared" si="15"/>
        <v>0.2471213463241807</v>
      </c>
      <c r="R147" s="540">
        <f t="shared" si="15"/>
        <v>0.2471213463241807</v>
      </c>
    </row>
    <row r="148" spans="1:18" ht="13" x14ac:dyDescent="0.25">
      <c r="A148" s="2">
        <v>1</v>
      </c>
      <c r="B148" s="2">
        <v>47</v>
      </c>
      <c r="C148" s="3" t="s">
        <v>538</v>
      </c>
      <c r="D148" s="538">
        <v>4704490</v>
      </c>
      <c r="E148" s="538" t="s">
        <v>498</v>
      </c>
      <c r="F148" s="537">
        <f>'[2]Populations-merged FY21'!F147</f>
        <v>971</v>
      </c>
      <c r="G148" s="544">
        <f>'[2]Spec Schs Calculations-21'!G145</f>
        <v>0</v>
      </c>
      <c r="H148" s="546">
        <f t="shared" si="13"/>
        <v>971</v>
      </c>
      <c r="I148" s="98">
        <f>'[2]Populations-merged FY21'!G147</f>
        <v>0</v>
      </c>
      <c r="J148" s="98">
        <f>'[2]Populations-merged FY21'!H147</f>
        <v>0</v>
      </c>
      <c r="K148" s="98">
        <f>'[2]Populations-merged FY21'!I147</f>
        <v>52</v>
      </c>
      <c r="L148" s="98">
        <f>'[2]Populations-merged FY21'!J147</f>
        <v>0</v>
      </c>
      <c r="M148" s="98">
        <f t="shared" si="11"/>
        <v>1023</v>
      </c>
      <c r="N148" s="542">
        <f t="shared" si="12"/>
        <v>1023</v>
      </c>
      <c r="O148" s="98">
        <f>'[2]Populations-merged FY21'!L147</f>
        <v>4326</v>
      </c>
      <c r="P148" s="542">
        <f t="shared" si="14"/>
        <v>4326</v>
      </c>
      <c r="Q148" s="541">
        <f t="shared" si="15"/>
        <v>0.23647711511789182</v>
      </c>
      <c r="R148" s="540">
        <f t="shared" si="15"/>
        <v>0.23647711511789182</v>
      </c>
    </row>
    <row r="149" spans="1:18" ht="13" x14ac:dyDescent="0.25">
      <c r="A149" s="2">
        <v>1</v>
      </c>
      <c r="B149" s="2">
        <v>47</v>
      </c>
      <c r="C149" s="3" t="s">
        <v>538</v>
      </c>
      <c r="D149" s="538">
        <v>4704500</v>
      </c>
      <c r="E149" s="538" t="s">
        <v>499</v>
      </c>
      <c r="F149" s="537">
        <f>'[2]Populations-merged FY21'!F148</f>
        <v>1195</v>
      </c>
      <c r="G149" s="544">
        <f>'[2]Spec Schs Calculations-21'!G146</f>
        <v>3</v>
      </c>
      <c r="H149" s="546">
        <f t="shared" si="13"/>
        <v>1192</v>
      </c>
      <c r="I149" s="98">
        <f>'[2]Populations-merged FY21'!G148</f>
        <v>12</v>
      </c>
      <c r="J149" s="98">
        <f>'[2]Populations-merged FY21'!H148</f>
        <v>0</v>
      </c>
      <c r="K149" s="98">
        <f>'[2]Populations-merged FY21'!I148</f>
        <v>58</v>
      </c>
      <c r="L149" s="98">
        <f>'[2]Populations-merged FY21'!J148</f>
        <v>0</v>
      </c>
      <c r="M149" s="98">
        <f t="shared" si="11"/>
        <v>1265</v>
      </c>
      <c r="N149" s="542">
        <f t="shared" si="12"/>
        <v>1262</v>
      </c>
      <c r="O149" s="98">
        <f>'[2]Populations-merged FY21'!L148</f>
        <v>44140</v>
      </c>
      <c r="P149" s="542">
        <f t="shared" si="14"/>
        <v>44137</v>
      </c>
      <c r="Q149" s="541">
        <f t="shared" si="15"/>
        <v>2.8658812868146807E-2</v>
      </c>
      <c r="R149" s="540">
        <f t="shared" si="15"/>
        <v>2.8592790629177335E-2</v>
      </c>
    </row>
    <row r="150" spans="1:18" ht="13" x14ac:dyDescent="0.25">
      <c r="A150" s="2">
        <v>1</v>
      </c>
      <c r="B150" s="2">
        <v>47</v>
      </c>
      <c r="C150" s="3" t="s">
        <v>538</v>
      </c>
      <c r="D150" s="538">
        <v>4704530</v>
      </c>
      <c r="E150" s="538" t="s">
        <v>500</v>
      </c>
      <c r="F150" s="537">
        <f>'[2]Populations-merged FY21'!F149</f>
        <v>1625</v>
      </c>
      <c r="G150" s="544">
        <f>'[2]Spec Schs Calculations-21'!G147</f>
        <v>15</v>
      </c>
      <c r="H150" s="546">
        <f t="shared" si="13"/>
        <v>1610</v>
      </c>
      <c r="I150" s="98">
        <f>'[2]Populations-merged FY21'!G149</f>
        <v>32</v>
      </c>
      <c r="J150" s="98">
        <f>'[2]Populations-merged FY21'!H149</f>
        <v>0</v>
      </c>
      <c r="K150" s="98">
        <f>'[2]Populations-merged FY21'!I149</f>
        <v>51</v>
      </c>
      <c r="L150" s="98">
        <f>'[2]Populations-merged FY21'!J149</f>
        <v>0</v>
      </c>
      <c r="M150" s="98">
        <f t="shared" si="11"/>
        <v>1708</v>
      </c>
      <c r="N150" s="542">
        <f t="shared" si="12"/>
        <v>1693</v>
      </c>
      <c r="O150" s="98">
        <f>'[2]Populations-merged FY21'!L149</f>
        <v>20603</v>
      </c>
      <c r="P150" s="542">
        <f t="shared" si="14"/>
        <v>20588</v>
      </c>
      <c r="Q150" s="541">
        <f t="shared" si="15"/>
        <v>8.2900548463815948E-2</v>
      </c>
      <c r="R150" s="540">
        <f t="shared" si="15"/>
        <v>8.223236836992423E-2</v>
      </c>
    </row>
    <row r="151" spans="1:18" ht="13" x14ac:dyDescent="0.25">
      <c r="C151" s="3"/>
      <c r="D151" s="538">
        <v>4704550</v>
      </c>
      <c r="E151" s="538" t="s">
        <v>224</v>
      </c>
      <c r="F151" s="545">
        <f>'[2]Populations-merged FY21'!F150</f>
        <v>116</v>
      </c>
      <c r="G151" s="544">
        <f>'[2]Spec Schs Calculations-21'!G148</f>
        <v>0</v>
      </c>
      <c r="H151" s="543">
        <f t="shared" si="13"/>
        <v>116</v>
      </c>
      <c r="I151" s="98">
        <f>'[2]Populations-merged FY21'!G150</f>
        <v>0</v>
      </c>
      <c r="J151" s="98">
        <f>'[2]Populations-merged FY21'!H150</f>
        <v>0</v>
      </c>
      <c r="K151" s="98">
        <f>'[2]Populations-merged FY21'!I150</f>
        <v>0</v>
      </c>
      <c r="L151" s="98">
        <f>'[2]Populations-merged FY21'!J150</f>
        <v>0</v>
      </c>
      <c r="M151" s="537">
        <f t="shared" si="11"/>
        <v>116</v>
      </c>
      <c r="N151" s="542">
        <f t="shared" si="12"/>
        <v>116</v>
      </c>
      <c r="O151" s="543">
        <f>'[2]Populations-merged FY21'!L150</f>
        <v>569</v>
      </c>
      <c r="P151" s="542">
        <f t="shared" si="14"/>
        <v>569</v>
      </c>
      <c r="Q151" s="541">
        <f t="shared" si="15"/>
        <v>0.20386643233743409</v>
      </c>
      <c r="R151" s="540">
        <f t="shared" si="15"/>
        <v>0.20386643233743409</v>
      </c>
    </row>
    <row r="152" spans="1:18" x14ac:dyDescent="0.25">
      <c r="C152" s="3"/>
      <c r="D152" s="538"/>
      <c r="E152" s="538"/>
      <c r="F152" s="537"/>
      <c r="G152" s="536"/>
      <c r="H152" s="536"/>
      <c r="I152" s="538"/>
      <c r="J152" s="538"/>
      <c r="K152" s="538"/>
      <c r="L152" s="538"/>
      <c r="M152" s="537"/>
      <c r="N152" s="542"/>
      <c r="O152" s="98"/>
      <c r="P152" s="542"/>
      <c r="Q152" s="541"/>
      <c r="R152" s="540"/>
    </row>
    <row r="153" spans="1:18" x14ac:dyDescent="0.25">
      <c r="A153" s="2">
        <v>3</v>
      </c>
      <c r="B153" s="2">
        <v>47</v>
      </c>
      <c r="C153" s="3" t="s">
        <v>538</v>
      </c>
      <c r="D153" s="538">
        <v>4799998</v>
      </c>
      <c r="E153" s="538" t="s">
        <v>502</v>
      </c>
      <c r="F153" s="537">
        <v>0</v>
      </c>
      <c r="G153" s="98">
        <v>0</v>
      </c>
      <c r="H153" s="98">
        <f>F153-G153</f>
        <v>0</v>
      </c>
      <c r="I153" s="538">
        <v>0</v>
      </c>
      <c r="J153" s="538">
        <v>0</v>
      </c>
      <c r="K153" s="538">
        <v>0</v>
      </c>
      <c r="L153" s="538">
        <v>0</v>
      </c>
      <c r="M153" s="537">
        <f>SUM(F153,I153:L153)</f>
        <v>0</v>
      </c>
      <c r="N153" s="542">
        <f t="shared" ref="N153:N154" si="16">SUM(H153:L153)</f>
        <v>0</v>
      </c>
      <c r="O153" s="98">
        <v>0</v>
      </c>
      <c r="P153" s="542">
        <f t="shared" si="14"/>
        <v>0</v>
      </c>
      <c r="Q153" s="541">
        <v>0</v>
      </c>
      <c r="R153" s="540">
        <v>0</v>
      </c>
    </row>
    <row r="154" spans="1:18" x14ac:dyDescent="0.25">
      <c r="A154" s="2">
        <v>4</v>
      </c>
      <c r="B154" s="2">
        <v>47</v>
      </c>
      <c r="C154" s="3" t="s">
        <v>538</v>
      </c>
      <c r="D154" s="538">
        <v>4799999</v>
      </c>
      <c r="E154" s="538" t="s">
        <v>551</v>
      </c>
      <c r="F154" s="537">
        <v>0</v>
      </c>
      <c r="G154" s="98">
        <v>0</v>
      </c>
      <c r="H154" s="98">
        <f>F154-G154</f>
        <v>0</v>
      </c>
      <c r="I154" s="538">
        <v>0</v>
      </c>
      <c r="J154" s="98">
        <f>'[2]Populations-merged FY21'!H153</f>
        <v>1517</v>
      </c>
      <c r="K154" s="538">
        <v>0</v>
      </c>
      <c r="L154" s="538">
        <v>0</v>
      </c>
      <c r="M154" s="537">
        <f>SUM(F154,I154:L154)</f>
        <v>1517</v>
      </c>
      <c r="N154" s="542">
        <f t="shared" si="16"/>
        <v>1517</v>
      </c>
      <c r="O154" s="98">
        <v>1486</v>
      </c>
      <c r="P154" s="542">
        <f t="shared" si="14"/>
        <v>1486</v>
      </c>
      <c r="Q154" s="541">
        <f t="shared" si="15"/>
        <v>1.0208613728129206</v>
      </c>
      <c r="R154" s="540">
        <f t="shared" si="15"/>
        <v>1.0208613728129206</v>
      </c>
    </row>
    <row r="155" spans="1:18" x14ac:dyDescent="0.25">
      <c r="D155" s="538"/>
      <c r="E155" s="538"/>
      <c r="F155" s="537"/>
      <c r="G155" s="538"/>
      <c r="H155" s="538"/>
      <c r="I155" s="538"/>
      <c r="J155" s="538"/>
      <c r="K155" s="538"/>
      <c r="L155" s="538"/>
      <c r="M155" s="537"/>
      <c r="N155" s="539"/>
      <c r="O155" s="539"/>
      <c r="P155" s="539"/>
      <c r="Q155" s="539"/>
      <c r="R155" s="539"/>
    </row>
    <row r="156" spans="1:18" x14ac:dyDescent="0.25">
      <c r="D156" s="538"/>
      <c r="E156" s="538" t="s">
        <v>552</v>
      </c>
      <c r="F156" s="537">
        <f>SUM(F9:F154)</f>
        <v>215957</v>
      </c>
      <c r="G156" s="537">
        <f t="shared" ref="G156:P156" si="17">SUM(G9:G154)</f>
        <v>341</v>
      </c>
      <c r="H156" s="537">
        <f t="shared" si="17"/>
        <v>215616</v>
      </c>
      <c r="I156" s="537">
        <f t="shared" si="17"/>
        <v>2180</v>
      </c>
      <c r="J156" s="537">
        <f t="shared" si="17"/>
        <v>1517</v>
      </c>
      <c r="K156" s="537">
        <f t="shared" si="17"/>
        <v>4112</v>
      </c>
      <c r="L156" s="537">
        <f t="shared" si="17"/>
        <v>0</v>
      </c>
      <c r="M156" s="537">
        <f t="shared" si="17"/>
        <v>223766</v>
      </c>
      <c r="N156" s="537">
        <f t="shared" si="17"/>
        <v>223425</v>
      </c>
      <c r="O156" s="537">
        <f t="shared" si="17"/>
        <v>1099615</v>
      </c>
      <c r="P156" s="537">
        <f t="shared" si="17"/>
        <v>1099274</v>
      </c>
      <c r="Q156" s="536"/>
      <c r="R156" s="536"/>
    </row>
    <row r="158" spans="1:18" ht="13" thickBot="1" x14ac:dyDescent="0.3">
      <c r="N158" s="535">
        <f>G156</f>
        <v>341</v>
      </c>
      <c r="O158" s="534" t="s">
        <v>553</v>
      </c>
    </row>
    <row r="159" spans="1:18" ht="13" x14ac:dyDescent="0.3">
      <c r="M159" s="533">
        <f>M156</f>
        <v>223766</v>
      </c>
      <c r="N159" s="532">
        <f>SUM(N156:N158)</f>
        <v>223766</v>
      </c>
    </row>
    <row r="160" spans="1:18" ht="13" x14ac:dyDescent="0.3">
      <c r="M160" s="531" t="s">
        <v>554</v>
      </c>
      <c r="N160" s="530"/>
    </row>
  </sheetData>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6F775-A77C-4C23-9644-EE654AB18DD8}">
  <dimension ref="A1:U5000"/>
  <sheetViews>
    <sheetView topLeftCell="D1" workbookViewId="0"/>
  </sheetViews>
  <sheetFormatPr defaultColWidth="9.1796875" defaultRowHeight="12.5" x14ac:dyDescent="0.25"/>
  <cols>
    <col min="1" max="1" width="13.1796875" style="2" hidden="1" customWidth="1"/>
    <col min="2" max="2" width="11.7265625" style="2" hidden="1" customWidth="1"/>
    <col min="3" max="3" width="5" style="2" hidden="1" customWidth="1"/>
    <col min="4" max="4" width="9.81640625" style="2" bestFit="1" customWidth="1"/>
    <col min="5" max="5" width="42.1796875" style="2" customWidth="1"/>
    <col min="6" max="6" width="10" style="2" bestFit="1" customWidth="1"/>
    <col min="7" max="8" width="10" style="2" customWidth="1"/>
    <col min="9" max="9" width="7.1796875" style="2" customWidth="1"/>
    <col min="10" max="10" width="6.81640625" style="2" bestFit="1" customWidth="1"/>
    <col min="11" max="11" width="9.26953125" style="2" bestFit="1" customWidth="1"/>
    <col min="12" max="12" width="6.54296875" style="2" bestFit="1" customWidth="1"/>
    <col min="13" max="13" width="11.26953125" style="2" bestFit="1" customWidth="1"/>
    <col min="14" max="14" width="10.1796875" style="2" customWidth="1"/>
    <col min="15" max="15" width="11.1796875" style="2" customWidth="1"/>
    <col min="16" max="16" width="12.54296875" style="2" customWidth="1"/>
    <col min="17" max="17" width="10.1796875" style="2" bestFit="1" customWidth="1"/>
    <col min="18" max="18" width="10.54296875" style="2" bestFit="1" customWidth="1"/>
    <col min="19" max="16384" width="9.1796875" style="2"/>
  </cols>
  <sheetData>
    <row r="1" spans="1:21" s="11" customFormat="1" x14ac:dyDescent="0.25">
      <c r="E1" s="179" t="str">
        <f>'[3]Populations-merged FY22'!E2</f>
        <v xml:space="preserve">FORMULA COUNTS USED TO DETERMINE Prelim SCHOOL YEAR 2021-2021  TITLE I ALLOCATIONS </v>
      </c>
      <c r="M1" s="23"/>
    </row>
    <row r="2" spans="1:21" s="11" customFormat="1" x14ac:dyDescent="0.25">
      <c r="A2" s="181"/>
      <c r="B2" s="181"/>
      <c r="C2" s="181"/>
      <c r="M2" s="23"/>
      <c r="N2" s="389" t="s">
        <v>520</v>
      </c>
      <c r="O2" s="389"/>
      <c r="P2" s="389"/>
      <c r="Q2" s="389"/>
      <c r="R2" s="389"/>
      <c r="S2" s="389"/>
      <c r="T2" s="389"/>
      <c r="U2" s="389"/>
    </row>
    <row r="3" spans="1:21" s="11" customFormat="1" x14ac:dyDescent="0.25">
      <c r="E3" s="23" t="s">
        <v>279</v>
      </c>
      <c r="M3" s="23"/>
    </row>
    <row r="4" spans="1:21" x14ac:dyDescent="0.25">
      <c r="A4" s="203" t="s">
        <v>521</v>
      </c>
      <c r="B4" s="203" t="s">
        <v>521</v>
      </c>
      <c r="C4" s="203" t="s">
        <v>521</v>
      </c>
      <c r="E4" s="11"/>
      <c r="M4" s="47"/>
    </row>
    <row r="5" spans="1:21" s="11" customFormat="1" ht="42.75" customHeight="1" x14ac:dyDescent="0.3">
      <c r="B5" s="78"/>
      <c r="E5" s="181"/>
      <c r="M5" s="182" t="s">
        <v>522</v>
      </c>
      <c r="N5" s="79" t="s">
        <v>523</v>
      </c>
      <c r="P5" s="79" t="s">
        <v>524</v>
      </c>
      <c r="R5" s="79" t="s">
        <v>525</v>
      </c>
    </row>
    <row r="6" spans="1:21" s="11" customFormat="1" ht="27" customHeight="1" x14ac:dyDescent="0.25">
      <c r="E6" s="181" t="s">
        <v>526</v>
      </c>
      <c r="F6" s="181">
        <v>2018</v>
      </c>
      <c r="G6" s="560" t="s">
        <v>527</v>
      </c>
      <c r="H6" s="558" t="s">
        <v>528</v>
      </c>
      <c r="M6" s="182" t="s">
        <v>529</v>
      </c>
      <c r="N6" s="79"/>
      <c r="O6" s="559" t="s">
        <v>530</v>
      </c>
      <c r="P6" s="79"/>
      <c r="Q6" s="181" t="s">
        <v>531</v>
      </c>
      <c r="R6" s="79"/>
    </row>
    <row r="7" spans="1:21" s="11" customFormat="1" ht="20" x14ac:dyDescent="0.25">
      <c r="D7" s="181" t="s">
        <v>235</v>
      </c>
      <c r="E7" s="181" t="s">
        <v>532</v>
      </c>
      <c r="F7" s="181" t="s">
        <v>533</v>
      </c>
      <c r="G7" s="558" t="s">
        <v>534</v>
      </c>
      <c r="H7" s="558"/>
      <c r="I7" s="181" t="s">
        <v>35</v>
      </c>
      <c r="J7" s="181" t="s">
        <v>36</v>
      </c>
      <c r="K7" s="181" t="s">
        <v>37</v>
      </c>
      <c r="L7" s="181" t="s">
        <v>535</v>
      </c>
      <c r="M7" s="182" t="s">
        <v>536</v>
      </c>
      <c r="N7" s="79"/>
      <c r="O7" s="557" t="s">
        <v>537</v>
      </c>
      <c r="P7" s="79"/>
      <c r="Q7" s="181" t="s">
        <v>529</v>
      </c>
      <c r="R7" s="79"/>
    </row>
    <row r="8" spans="1:21" s="11" customFormat="1" x14ac:dyDescent="0.25">
      <c r="D8" s="552"/>
      <c r="E8" s="552"/>
      <c r="F8" s="552"/>
      <c r="G8" s="556"/>
      <c r="H8" s="555"/>
      <c r="I8" s="552"/>
      <c r="J8" s="552"/>
      <c r="K8" s="552"/>
      <c r="L8" s="552"/>
      <c r="M8" s="554"/>
      <c r="N8" s="551"/>
      <c r="O8" s="553"/>
      <c r="P8" s="551"/>
      <c r="Q8" s="552"/>
      <c r="R8" s="551"/>
    </row>
    <row r="9" spans="1:21" ht="13" x14ac:dyDescent="0.25">
      <c r="D9" s="550"/>
      <c r="E9" s="548" t="s">
        <v>82</v>
      </c>
      <c r="F9" s="549">
        <f>'[3]Populations-merged FY22'!F8</f>
        <v>3068.5180958149263</v>
      </c>
      <c r="G9" s="544">
        <f>'[3]Spec Schs Calculations-22'!G6</f>
        <v>5</v>
      </c>
      <c r="H9" s="546">
        <f t="shared" ref="H9:H40" si="0">F9-G9</f>
        <v>3063.5180958149263</v>
      </c>
      <c r="I9" s="549">
        <f>'[3]Populations-merged FY22'!G8</f>
        <v>0</v>
      </c>
      <c r="J9" s="549">
        <f>'[3]Populations-merged FY22'!H8</f>
        <v>0</v>
      </c>
      <c r="K9" s="549">
        <f>'[3]Populations-merged FY22'!I8</f>
        <v>14</v>
      </c>
      <c r="L9" s="549">
        <f>'[3]Populations-merged FY22'!J8</f>
        <v>0</v>
      </c>
      <c r="M9" s="549">
        <f t="shared" ref="M9:M48" si="1">SUM(F9,I9:L9)</f>
        <v>3082.5180958149263</v>
      </c>
      <c r="N9" s="542">
        <f t="shared" ref="N9:N40" si="2">SUM(H9:L9)</f>
        <v>3077.5180958149263</v>
      </c>
      <c r="O9" s="546">
        <f>'[3]Populations-merged FY22'!L8</f>
        <v>8801</v>
      </c>
      <c r="P9" s="542">
        <f t="shared" ref="P9:P40" si="3">O9-G9</f>
        <v>8796</v>
      </c>
      <c r="Q9" s="547">
        <f t="shared" ref="Q9:Q40" si="4">M9/O9</f>
        <v>0.35024634653049952</v>
      </c>
      <c r="R9" s="540">
        <f t="shared" ref="R9:R40" si="5">N9/P9</f>
        <v>0.3498770004337115</v>
      </c>
    </row>
    <row r="10" spans="1:21" ht="13" x14ac:dyDescent="0.25">
      <c r="A10" s="2">
        <v>1</v>
      </c>
      <c r="B10" s="2">
        <v>47</v>
      </c>
      <c r="C10" s="3" t="s">
        <v>538</v>
      </c>
      <c r="D10" s="538">
        <v>4700030</v>
      </c>
      <c r="E10" s="538" t="s">
        <v>360</v>
      </c>
      <c r="F10" s="537">
        <f>'[3]Populations-merged FY22'!F9</f>
        <v>99</v>
      </c>
      <c r="G10" s="544">
        <f>'[3]Spec Schs Calculations-22'!G7</f>
        <v>1</v>
      </c>
      <c r="H10" s="546">
        <f t="shared" si="0"/>
        <v>98</v>
      </c>
      <c r="I10" s="537">
        <f>'[3]Populations-merged FY22'!G9</f>
        <v>0</v>
      </c>
      <c r="J10" s="537">
        <f>'[3]Populations-merged FY22'!H9</f>
        <v>0</v>
      </c>
      <c r="K10" s="537">
        <f>'[3]Populations-merged FY22'!I9</f>
        <v>2</v>
      </c>
      <c r="L10" s="537">
        <f>'[3]Populations-merged FY22'!J9</f>
        <v>0</v>
      </c>
      <c r="M10" s="537">
        <f t="shared" si="1"/>
        <v>101</v>
      </c>
      <c r="N10" s="542">
        <f t="shared" si="2"/>
        <v>100</v>
      </c>
      <c r="O10" s="98">
        <f>'[3]Populations-merged FY22'!L9</f>
        <v>379</v>
      </c>
      <c r="P10" s="542">
        <f t="shared" si="3"/>
        <v>378</v>
      </c>
      <c r="Q10" s="541">
        <f t="shared" si="4"/>
        <v>0.26649076517150394</v>
      </c>
      <c r="R10" s="540">
        <f t="shared" si="5"/>
        <v>0.26455026455026454</v>
      </c>
    </row>
    <row r="11" spans="1:21" ht="13" x14ac:dyDescent="0.25">
      <c r="A11" s="2">
        <v>1</v>
      </c>
      <c r="B11" s="2">
        <v>47</v>
      </c>
      <c r="C11" s="3" t="s">
        <v>538</v>
      </c>
      <c r="D11" s="538">
        <v>4700060</v>
      </c>
      <c r="E11" s="538" t="s">
        <v>361</v>
      </c>
      <c r="F11" s="537">
        <f>'[3]Populations-merged FY22'!F10</f>
        <v>180</v>
      </c>
      <c r="G11" s="544">
        <f>'[3]Spec Schs Calculations-22'!G8</f>
        <v>0</v>
      </c>
      <c r="H11" s="546">
        <f t="shared" si="0"/>
        <v>180</v>
      </c>
      <c r="I11" s="537">
        <f>'[3]Populations-merged FY22'!G10</f>
        <v>0</v>
      </c>
      <c r="J11" s="537">
        <f>'[3]Populations-merged FY22'!H10</f>
        <v>0</v>
      </c>
      <c r="K11" s="537">
        <f>'[3]Populations-merged FY22'!I10</f>
        <v>1</v>
      </c>
      <c r="L11" s="537">
        <f>'[3]Populations-merged FY22'!J10</f>
        <v>0</v>
      </c>
      <c r="M11" s="537">
        <f t="shared" si="1"/>
        <v>181</v>
      </c>
      <c r="N11" s="542">
        <f t="shared" si="2"/>
        <v>181</v>
      </c>
      <c r="O11" s="98">
        <f>'[3]Populations-merged FY22'!L10</f>
        <v>1266</v>
      </c>
      <c r="P11" s="542">
        <f t="shared" si="3"/>
        <v>1266</v>
      </c>
      <c r="Q11" s="541">
        <f t="shared" si="4"/>
        <v>0.14296998420221169</v>
      </c>
      <c r="R11" s="540">
        <f t="shared" si="5"/>
        <v>0.14296998420221169</v>
      </c>
    </row>
    <row r="12" spans="1:21" ht="13" x14ac:dyDescent="0.25">
      <c r="A12" s="2">
        <v>1</v>
      </c>
      <c r="B12" s="2">
        <v>47</v>
      </c>
      <c r="C12" s="3" t="s">
        <v>538</v>
      </c>
      <c r="D12" s="538">
        <v>4700090</v>
      </c>
      <c r="E12" s="538" t="s">
        <v>362</v>
      </c>
      <c r="F12" s="537">
        <f>'[3]Populations-merged FY22'!F11</f>
        <v>1540</v>
      </c>
      <c r="G12" s="544">
        <f>'[3]Spec Schs Calculations-22'!G9</f>
        <v>2</v>
      </c>
      <c r="H12" s="546">
        <f t="shared" si="0"/>
        <v>1538</v>
      </c>
      <c r="I12" s="537">
        <f>'[3]Populations-merged FY22'!G11</f>
        <v>29</v>
      </c>
      <c r="J12" s="537">
        <f>'[3]Populations-merged FY22'!H11</f>
        <v>0</v>
      </c>
      <c r="K12" s="537">
        <f>'[3]Populations-merged FY22'!I11</f>
        <v>29</v>
      </c>
      <c r="L12" s="537">
        <f>'[3]Populations-merged FY22'!J11</f>
        <v>0</v>
      </c>
      <c r="M12" s="537">
        <f t="shared" si="1"/>
        <v>1598</v>
      </c>
      <c r="N12" s="542">
        <f t="shared" si="2"/>
        <v>1596</v>
      </c>
      <c r="O12" s="98">
        <f>'[3]Populations-merged FY22'!L11</f>
        <v>7150</v>
      </c>
      <c r="P12" s="542">
        <f t="shared" si="3"/>
        <v>7148</v>
      </c>
      <c r="Q12" s="541">
        <f t="shared" si="4"/>
        <v>0.22349650349650349</v>
      </c>
      <c r="R12" s="540">
        <f t="shared" si="5"/>
        <v>0.22327923894795748</v>
      </c>
    </row>
    <row r="13" spans="1:21" ht="13" x14ac:dyDescent="0.25">
      <c r="C13" s="3"/>
      <c r="D13" s="548">
        <v>4700152</v>
      </c>
      <c r="E13" s="548" t="s">
        <v>86</v>
      </c>
      <c r="F13" s="549">
        <f>'[3]Populations-merged FY22'!F12</f>
        <v>252</v>
      </c>
      <c r="G13" s="544">
        <f>'[3]Spec Schs Calculations-22'!G10</f>
        <v>0</v>
      </c>
      <c r="H13" s="546">
        <f t="shared" si="0"/>
        <v>252</v>
      </c>
      <c r="I13" s="549">
        <f>'[3]Populations-merged FY22'!G12</f>
        <v>0</v>
      </c>
      <c r="J13" s="549">
        <f>'[3]Populations-merged FY22'!H12</f>
        <v>0</v>
      </c>
      <c r="K13" s="549">
        <f>'[3]Populations-merged FY22'!I12</f>
        <v>4</v>
      </c>
      <c r="L13" s="549">
        <f>'[3]Populations-merged FY22'!J12</f>
        <v>0</v>
      </c>
      <c r="M13" s="549">
        <f t="shared" si="1"/>
        <v>256</v>
      </c>
      <c r="N13" s="542">
        <f t="shared" si="2"/>
        <v>256</v>
      </c>
      <c r="O13" s="98">
        <f>'[3]Populations-merged FY22'!L12</f>
        <v>3735</v>
      </c>
      <c r="P13" s="542">
        <f t="shared" si="3"/>
        <v>3735</v>
      </c>
      <c r="Q13" s="547">
        <f t="shared" si="4"/>
        <v>6.8540829986613122E-2</v>
      </c>
      <c r="R13" s="540">
        <f t="shared" si="5"/>
        <v>6.8540829986613122E-2</v>
      </c>
    </row>
    <row r="14" spans="1:21" ht="13" x14ac:dyDescent="0.25">
      <c r="A14" s="2">
        <v>1</v>
      </c>
      <c r="B14" s="2">
        <v>47</v>
      </c>
      <c r="C14" s="3" t="s">
        <v>538</v>
      </c>
      <c r="D14" s="538">
        <v>4700120</v>
      </c>
      <c r="E14" s="538" t="s">
        <v>539</v>
      </c>
      <c r="F14" s="537">
        <f>'[3]Populations-merged FY22'!F13</f>
        <v>389</v>
      </c>
      <c r="G14" s="544">
        <f>'[3]Spec Schs Calculations-22'!G11</f>
        <v>0</v>
      </c>
      <c r="H14" s="546">
        <f t="shared" si="0"/>
        <v>389</v>
      </c>
      <c r="I14" s="537">
        <f>'[3]Populations-merged FY22'!G13</f>
        <v>0</v>
      </c>
      <c r="J14" s="537">
        <f>'[3]Populations-merged FY22'!H13</f>
        <v>0</v>
      </c>
      <c r="K14" s="537">
        <f>'[3]Populations-merged FY22'!I13</f>
        <v>7</v>
      </c>
      <c r="L14" s="537">
        <f>'[3]Populations-merged FY22'!J13</f>
        <v>0</v>
      </c>
      <c r="M14" s="537">
        <f t="shared" si="1"/>
        <v>396</v>
      </c>
      <c r="N14" s="542">
        <f t="shared" si="2"/>
        <v>396</v>
      </c>
      <c r="O14" s="98">
        <f>'[3]Populations-merged FY22'!L13</f>
        <v>1430</v>
      </c>
      <c r="P14" s="542">
        <f t="shared" si="3"/>
        <v>1430</v>
      </c>
      <c r="Q14" s="541">
        <f t="shared" si="4"/>
        <v>0.27692307692307694</v>
      </c>
      <c r="R14" s="540">
        <f t="shared" si="5"/>
        <v>0.27692307692307694</v>
      </c>
    </row>
    <row r="15" spans="1:21" ht="13" x14ac:dyDescent="0.25">
      <c r="C15" s="3"/>
      <c r="D15" s="538">
        <v>4700153</v>
      </c>
      <c r="E15" s="538" t="s">
        <v>88</v>
      </c>
      <c r="F15" s="537">
        <f>'[3]Populations-merged FY22'!F14</f>
        <v>1077</v>
      </c>
      <c r="G15" s="544">
        <f>'[3]Spec Schs Calculations-22'!G12</f>
        <v>0</v>
      </c>
      <c r="H15" s="546">
        <f t="shared" si="0"/>
        <v>1077</v>
      </c>
      <c r="I15" s="537">
        <f>'[3]Populations-merged FY22'!G14</f>
        <v>473</v>
      </c>
      <c r="J15" s="537">
        <f>'[3]Populations-merged FY22'!H14</f>
        <v>0</v>
      </c>
      <c r="K15" s="537">
        <f>'[3]Populations-merged FY22'!I14</f>
        <v>23</v>
      </c>
      <c r="L15" s="537">
        <f>'[3]Populations-merged FY22'!J14</f>
        <v>0</v>
      </c>
      <c r="M15" s="537">
        <f t="shared" si="1"/>
        <v>1573</v>
      </c>
      <c r="N15" s="542">
        <f t="shared" si="2"/>
        <v>1573</v>
      </c>
      <c r="O15" s="98">
        <f>'[3]Populations-merged FY22'!L14</f>
        <v>10631</v>
      </c>
      <c r="P15" s="542">
        <f t="shared" si="3"/>
        <v>10631</v>
      </c>
      <c r="Q15" s="547">
        <f t="shared" si="4"/>
        <v>0.14796350296303265</v>
      </c>
      <c r="R15" s="540">
        <f t="shared" si="5"/>
        <v>0.14796350296303265</v>
      </c>
    </row>
    <row r="16" spans="1:21" ht="13" x14ac:dyDescent="0.25">
      <c r="A16" s="2">
        <v>1</v>
      </c>
      <c r="B16" s="2">
        <v>47</v>
      </c>
      <c r="C16" s="3" t="s">
        <v>538</v>
      </c>
      <c r="D16" s="538">
        <v>4700180</v>
      </c>
      <c r="E16" s="538" t="s">
        <v>366</v>
      </c>
      <c r="F16" s="537">
        <f>'[3]Populations-merged FY22'!F15</f>
        <v>1646</v>
      </c>
      <c r="G16" s="544">
        <f>'[3]Spec Schs Calculations-22'!G13</f>
        <v>4</v>
      </c>
      <c r="H16" s="546">
        <f t="shared" si="0"/>
        <v>1642</v>
      </c>
      <c r="I16" s="537">
        <f>'[3]Populations-merged FY22'!G15</f>
        <v>0</v>
      </c>
      <c r="J16" s="537">
        <f>'[3]Populations-merged FY22'!H15</f>
        <v>0</v>
      </c>
      <c r="K16" s="537">
        <f>'[3]Populations-merged FY22'!I15</f>
        <v>37</v>
      </c>
      <c r="L16" s="537">
        <f>'[3]Populations-merged FY22'!J15</f>
        <v>0</v>
      </c>
      <c r="M16" s="537">
        <f t="shared" si="1"/>
        <v>1683</v>
      </c>
      <c r="N16" s="542">
        <f t="shared" si="2"/>
        <v>1679</v>
      </c>
      <c r="O16" s="98">
        <f>'[3]Populations-merged FY22'!L15</f>
        <v>9259</v>
      </c>
      <c r="P16" s="542">
        <f t="shared" si="3"/>
        <v>9255</v>
      </c>
      <c r="Q16" s="541">
        <f t="shared" si="4"/>
        <v>0.18176908953450696</v>
      </c>
      <c r="R16" s="540">
        <f t="shared" si="5"/>
        <v>0.18141545110750945</v>
      </c>
    </row>
    <row r="17" spans="1:18" ht="13" x14ac:dyDescent="0.25">
      <c r="A17" s="2">
        <v>1</v>
      </c>
      <c r="B17" s="2">
        <v>47</v>
      </c>
      <c r="C17" s="3" t="s">
        <v>538</v>
      </c>
      <c r="D17" s="538">
        <v>4700210</v>
      </c>
      <c r="E17" s="538" t="s">
        <v>367</v>
      </c>
      <c r="F17" s="537">
        <f>'[3]Populations-merged FY22'!F16</f>
        <v>67</v>
      </c>
      <c r="G17" s="544">
        <f>'[3]Spec Schs Calculations-22'!G14</f>
        <v>0</v>
      </c>
      <c r="H17" s="546">
        <f t="shared" si="0"/>
        <v>67</v>
      </c>
      <c r="I17" s="537">
        <f>'[3]Populations-merged FY22'!G16</f>
        <v>0</v>
      </c>
      <c r="J17" s="537">
        <f>'[3]Populations-merged FY22'!H16</f>
        <v>0</v>
      </c>
      <c r="K17" s="537">
        <f>'[3]Populations-merged FY22'!I16</f>
        <v>0</v>
      </c>
      <c r="L17" s="537">
        <f>'[3]Populations-merged FY22'!J16</f>
        <v>0</v>
      </c>
      <c r="M17" s="537">
        <f t="shared" si="1"/>
        <v>67</v>
      </c>
      <c r="N17" s="542">
        <f t="shared" si="2"/>
        <v>67</v>
      </c>
      <c r="O17" s="98">
        <f>'[3]Populations-merged FY22'!L16</f>
        <v>322</v>
      </c>
      <c r="P17" s="542">
        <f t="shared" si="3"/>
        <v>322</v>
      </c>
      <c r="Q17" s="541">
        <f t="shared" si="4"/>
        <v>0.20807453416149069</v>
      </c>
      <c r="R17" s="540">
        <f t="shared" si="5"/>
        <v>0.20807453416149069</v>
      </c>
    </row>
    <row r="18" spans="1:18" ht="13" x14ac:dyDescent="0.25">
      <c r="A18" s="2">
        <v>1</v>
      </c>
      <c r="B18" s="2">
        <v>47</v>
      </c>
      <c r="C18" s="3" t="s">
        <v>538</v>
      </c>
      <c r="D18" s="538">
        <v>4700240</v>
      </c>
      <c r="E18" s="538" t="s">
        <v>368</v>
      </c>
      <c r="F18" s="537">
        <f>'[3]Populations-merged FY22'!F17</f>
        <v>592</v>
      </c>
      <c r="G18" s="544">
        <f>'[3]Spec Schs Calculations-22'!G15</f>
        <v>0</v>
      </c>
      <c r="H18" s="546">
        <f t="shared" si="0"/>
        <v>592</v>
      </c>
      <c r="I18" s="537">
        <f>'[3]Populations-merged FY22'!G17</f>
        <v>0</v>
      </c>
      <c r="J18" s="537">
        <f>'[3]Populations-merged FY22'!H17</f>
        <v>0</v>
      </c>
      <c r="K18" s="537">
        <f>'[3]Populations-merged FY22'!I17</f>
        <v>6</v>
      </c>
      <c r="L18" s="537">
        <f>'[3]Populations-merged FY22'!J17</f>
        <v>0</v>
      </c>
      <c r="M18" s="537">
        <f t="shared" si="1"/>
        <v>598</v>
      </c>
      <c r="N18" s="542">
        <f t="shared" si="2"/>
        <v>598</v>
      </c>
      <c r="O18" s="98">
        <f>'[3]Populations-merged FY22'!L17</f>
        <v>2380</v>
      </c>
      <c r="P18" s="542">
        <f t="shared" si="3"/>
        <v>2380</v>
      </c>
      <c r="Q18" s="541">
        <f t="shared" si="4"/>
        <v>0.25126050420168067</v>
      </c>
      <c r="R18" s="540">
        <f t="shared" si="5"/>
        <v>0.25126050420168067</v>
      </c>
    </row>
    <row r="19" spans="1:18" ht="13" x14ac:dyDescent="0.25">
      <c r="A19" s="2">
        <v>1</v>
      </c>
      <c r="B19" s="2">
        <v>47</v>
      </c>
      <c r="C19" s="3" t="s">
        <v>538</v>
      </c>
      <c r="D19" s="538">
        <v>4700270</v>
      </c>
      <c r="E19" s="538" t="s">
        <v>369</v>
      </c>
      <c r="F19" s="537">
        <f>'[3]Populations-merged FY22'!F18</f>
        <v>610</v>
      </c>
      <c r="G19" s="544">
        <f>'[3]Spec Schs Calculations-22'!G16</f>
        <v>0</v>
      </c>
      <c r="H19" s="546">
        <f t="shared" si="0"/>
        <v>610</v>
      </c>
      <c r="I19" s="537">
        <f>'[3]Populations-merged FY22'!G18</f>
        <v>0</v>
      </c>
      <c r="J19" s="537">
        <f>'[3]Populations-merged FY22'!H18</f>
        <v>0</v>
      </c>
      <c r="K19" s="537">
        <f>'[3]Populations-merged FY22'!I18</f>
        <v>4</v>
      </c>
      <c r="L19" s="537">
        <f>'[3]Populations-merged FY22'!J18</f>
        <v>0</v>
      </c>
      <c r="M19" s="537">
        <f t="shared" si="1"/>
        <v>614</v>
      </c>
      <c r="N19" s="542">
        <f t="shared" si="2"/>
        <v>614</v>
      </c>
      <c r="O19" s="98">
        <f>'[3]Populations-merged FY22'!L18</f>
        <v>1629</v>
      </c>
      <c r="P19" s="542">
        <f t="shared" si="3"/>
        <v>1629</v>
      </c>
      <c r="Q19" s="541">
        <f t="shared" si="4"/>
        <v>0.37691835481890729</v>
      </c>
      <c r="R19" s="540">
        <f t="shared" si="5"/>
        <v>0.37691835481890729</v>
      </c>
    </row>
    <row r="20" spans="1:18" ht="13" x14ac:dyDescent="0.25">
      <c r="A20" s="2">
        <v>1</v>
      </c>
      <c r="B20" s="2">
        <v>47</v>
      </c>
      <c r="C20" s="3" t="s">
        <v>538</v>
      </c>
      <c r="D20" s="538">
        <v>4700300</v>
      </c>
      <c r="E20" s="538" t="s">
        <v>370</v>
      </c>
      <c r="F20" s="537">
        <f>'[3]Populations-merged FY22'!F19</f>
        <v>1790</v>
      </c>
      <c r="G20" s="544">
        <f>'[3]Spec Schs Calculations-22'!G17</f>
        <v>8</v>
      </c>
      <c r="H20" s="546">
        <f t="shared" si="0"/>
        <v>1782</v>
      </c>
      <c r="I20" s="537">
        <f>'[3]Populations-merged FY22'!G19</f>
        <v>106</v>
      </c>
      <c r="J20" s="537">
        <f>'[3]Populations-merged FY22'!H19</f>
        <v>0</v>
      </c>
      <c r="K20" s="537">
        <f>'[3]Populations-merged FY22'!I19</f>
        <v>51</v>
      </c>
      <c r="L20" s="537">
        <f>'[3]Populations-merged FY22'!J19</f>
        <v>0</v>
      </c>
      <c r="M20" s="537">
        <f t="shared" si="1"/>
        <v>1947</v>
      </c>
      <c r="N20" s="542">
        <f t="shared" si="2"/>
        <v>1939</v>
      </c>
      <c r="O20" s="98">
        <f>'[3]Populations-merged FY22'!L19</f>
        <v>13594</v>
      </c>
      <c r="P20" s="542">
        <f t="shared" si="3"/>
        <v>13586</v>
      </c>
      <c r="Q20" s="541">
        <f t="shared" si="4"/>
        <v>0.1432249521847874</v>
      </c>
      <c r="R20" s="540">
        <f t="shared" si="5"/>
        <v>0.14272044751950538</v>
      </c>
    </row>
    <row r="21" spans="1:18" ht="13" x14ac:dyDescent="0.25">
      <c r="A21" s="2">
        <v>1</v>
      </c>
      <c r="B21" s="2">
        <v>47</v>
      </c>
      <c r="C21" s="3" t="s">
        <v>538</v>
      </c>
      <c r="D21" s="538">
        <v>4701390</v>
      </c>
      <c r="E21" s="538" t="s">
        <v>371</v>
      </c>
      <c r="F21" s="537">
        <f>'[3]Populations-merged FY22'!F20</f>
        <v>108</v>
      </c>
      <c r="G21" s="544">
        <f>'[3]Spec Schs Calculations-22'!G18</f>
        <v>0</v>
      </c>
      <c r="H21" s="546">
        <f t="shared" si="0"/>
        <v>108</v>
      </c>
      <c r="I21" s="537">
        <f>'[3]Populations-merged FY22'!G20</f>
        <v>0</v>
      </c>
      <c r="J21" s="537">
        <f>'[3]Populations-merged FY22'!H20</f>
        <v>0</v>
      </c>
      <c r="K21" s="537">
        <f>'[3]Populations-merged FY22'!I20</f>
        <v>8</v>
      </c>
      <c r="L21" s="537">
        <f>'[3]Populations-merged FY22'!J20</f>
        <v>0</v>
      </c>
      <c r="M21" s="537">
        <f t="shared" si="1"/>
        <v>116</v>
      </c>
      <c r="N21" s="542">
        <f t="shared" si="2"/>
        <v>116</v>
      </c>
      <c r="O21" s="98">
        <f>'[3]Populations-merged FY22'!L20</f>
        <v>571</v>
      </c>
      <c r="P21" s="542">
        <f t="shared" si="3"/>
        <v>571</v>
      </c>
      <c r="Q21" s="541">
        <f t="shared" si="4"/>
        <v>0.20315236427320491</v>
      </c>
      <c r="R21" s="540">
        <f t="shared" si="5"/>
        <v>0.20315236427320491</v>
      </c>
    </row>
    <row r="22" spans="1:18" ht="13" x14ac:dyDescent="0.25">
      <c r="A22" s="2">
        <v>1</v>
      </c>
      <c r="B22" s="2">
        <v>47</v>
      </c>
      <c r="C22" s="3" t="s">
        <v>538</v>
      </c>
      <c r="D22" s="538">
        <v>4700330</v>
      </c>
      <c r="E22" s="538" t="s">
        <v>372</v>
      </c>
      <c r="F22" s="537">
        <f>'[3]Populations-merged FY22'!F21</f>
        <v>1446</v>
      </c>
      <c r="G22" s="544">
        <f>'[3]Spec Schs Calculations-22'!G19</f>
        <v>2</v>
      </c>
      <c r="H22" s="546">
        <f t="shared" si="0"/>
        <v>1444</v>
      </c>
      <c r="I22" s="537">
        <f>'[3]Populations-merged FY22'!G21</f>
        <v>14</v>
      </c>
      <c r="J22" s="537">
        <f>'[3]Populations-merged FY22'!H21</f>
        <v>0</v>
      </c>
      <c r="K22" s="537">
        <f>'[3]Populations-merged FY22'!I21</f>
        <v>50</v>
      </c>
      <c r="L22" s="537">
        <f>'[3]Populations-merged FY22'!J21</f>
        <v>0</v>
      </c>
      <c r="M22" s="537">
        <f t="shared" si="1"/>
        <v>1510</v>
      </c>
      <c r="N22" s="542">
        <f t="shared" si="2"/>
        <v>1508</v>
      </c>
      <c r="O22" s="98">
        <f>'[3]Populations-merged FY22'!L21</f>
        <v>10785</v>
      </c>
      <c r="P22" s="542">
        <f t="shared" si="3"/>
        <v>10783</v>
      </c>
      <c r="Q22" s="541">
        <f t="shared" si="4"/>
        <v>0.14000927213722764</v>
      </c>
      <c r="R22" s="540">
        <f t="shared" si="5"/>
        <v>0.13984976351664657</v>
      </c>
    </row>
    <row r="23" spans="1:18" ht="13" x14ac:dyDescent="0.25">
      <c r="A23" s="2">
        <v>1</v>
      </c>
      <c r="B23" s="2">
        <v>47</v>
      </c>
      <c r="C23" s="3" t="s">
        <v>538</v>
      </c>
      <c r="D23" s="538">
        <v>4700360</v>
      </c>
      <c r="E23" s="538" t="s">
        <v>373</v>
      </c>
      <c r="F23" s="537">
        <f>'[3]Populations-merged FY22'!F22</f>
        <v>918</v>
      </c>
      <c r="G23" s="544">
        <f>'[3]Spec Schs Calculations-22'!G20</f>
        <v>1</v>
      </c>
      <c r="H23" s="546">
        <f t="shared" si="0"/>
        <v>917</v>
      </c>
      <c r="I23" s="537">
        <f>'[3]Populations-merged FY22'!G22</f>
        <v>0</v>
      </c>
      <c r="J23" s="537">
        <f>'[3]Populations-merged FY22'!H22</f>
        <v>0</v>
      </c>
      <c r="K23" s="537">
        <f>'[3]Populations-merged FY22'!I22</f>
        <v>5</v>
      </c>
      <c r="L23" s="537">
        <f>'[3]Populations-merged FY22'!J22</f>
        <v>0</v>
      </c>
      <c r="M23" s="537">
        <f t="shared" si="1"/>
        <v>923</v>
      </c>
      <c r="N23" s="542">
        <f t="shared" si="2"/>
        <v>922</v>
      </c>
      <c r="O23" s="98">
        <f>'[3]Populations-merged FY22'!L22</f>
        <v>3802</v>
      </c>
      <c r="P23" s="542">
        <f t="shared" si="3"/>
        <v>3801</v>
      </c>
      <c r="Q23" s="541">
        <f t="shared" si="4"/>
        <v>0.24276696475539189</v>
      </c>
      <c r="R23" s="540">
        <f t="shared" si="5"/>
        <v>0.24256774533017628</v>
      </c>
    </row>
    <row r="24" spans="1:18" ht="13" x14ac:dyDescent="0.25">
      <c r="A24" s="2">
        <v>1</v>
      </c>
      <c r="B24" s="2">
        <v>47</v>
      </c>
      <c r="C24" s="3" t="s">
        <v>538</v>
      </c>
      <c r="D24" s="538">
        <v>4700420</v>
      </c>
      <c r="E24" s="538" t="s">
        <v>374</v>
      </c>
      <c r="F24" s="537">
        <f>'[3]Populations-merged FY22'!F23</f>
        <v>1603</v>
      </c>
      <c r="G24" s="544">
        <f>'[3]Spec Schs Calculations-22'!G21</f>
        <v>3</v>
      </c>
      <c r="H24" s="546">
        <f t="shared" si="0"/>
        <v>1600</v>
      </c>
      <c r="I24" s="537">
        <f>'[3]Populations-merged FY22'!G23</f>
        <v>0</v>
      </c>
      <c r="J24" s="537">
        <f>'[3]Populations-merged FY22'!H23</f>
        <v>0</v>
      </c>
      <c r="K24" s="537">
        <f>'[3]Populations-merged FY22'!I23</f>
        <v>8</v>
      </c>
      <c r="L24" s="537">
        <f>'[3]Populations-merged FY22'!J23</f>
        <v>0</v>
      </c>
      <c r="M24" s="537">
        <f t="shared" si="1"/>
        <v>1611</v>
      </c>
      <c r="N24" s="542">
        <f t="shared" si="2"/>
        <v>1608</v>
      </c>
      <c r="O24" s="98">
        <f>'[3]Populations-merged FY22'!L23</f>
        <v>5874</v>
      </c>
      <c r="P24" s="542">
        <f t="shared" si="3"/>
        <v>5871</v>
      </c>
      <c r="Q24" s="541">
        <f t="shared" si="4"/>
        <v>0.27425944841675176</v>
      </c>
      <c r="R24" s="540">
        <f t="shared" si="5"/>
        <v>0.27388860500766482</v>
      </c>
    </row>
    <row r="25" spans="1:18" ht="13" x14ac:dyDescent="0.25">
      <c r="A25" s="2">
        <v>1</v>
      </c>
      <c r="B25" s="2">
        <v>47</v>
      </c>
      <c r="C25" s="3" t="s">
        <v>538</v>
      </c>
      <c r="D25" s="538">
        <v>4700450</v>
      </c>
      <c r="E25" s="538" t="s">
        <v>375</v>
      </c>
      <c r="F25" s="537">
        <f>'[3]Populations-merged FY22'!F24</f>
        <v>410</v>
      </c>
      <c r="G25" s="544">
        <f>'[3]Spec Schs Calculations-22'!G22</f>
        <v>1</v>
      </c>
      <c r="H25" s="546">
        <f t="shared" si="0"/>
        <v>409</v>
      </c>
      <c r="I25" s="537">
        <f>'[3]Populations-merged FY22'!G24</f>
        <v>0</v>
      </c>
      <c r="J25" s="537">
        <f>'[3]Populations-merged FY22'!H24</f>
        <v>0</v>
      </c>
      <c r="K25" s="537">
        <f>'[3]Populations-merged FY22'!I24</f>
        <v>0</v>
      </c>
      <c r="L25" s="537">
        <f>'[3]Populations-merged FY22'!J24</f>
        <v>0</v>
      </c>
      <c r="M25" s="537">
        <f t="shared" si="1"/>
        <v>410</v>
      </c>
      <c r="N25" s="542">
        <f t="shared" si="2"/>
        <v>409</v>
      </c>
      <c r="O25" s="98">
        <f>'[3]Populations-merged FY22'!L24</f>
        <v>2272</v>
      </c>
      <c r="P25" s="542">
        <f t="shared" si="3"/>
        <v>2271</v>
      </c>
      <c r="Q25" s="541">
        <f t="shared" si="4"/>
        <v>0.18045774647887325</v>
      </c>
      <c r="R25" s="540">
        <f t="shared" si="5"/>
        <v>0.18009687362395421</v>
      </c>
    </row>
    <row r="26" spans="1:18" ht="13" x14ac:dyDescent="0.25">
      <c r="A26" s="2">
        <v>1</v>
      </c>
      <c r="B26" s="2">
        <v>47</v>
      </c>
      <c r="C26" s="3" t="s">
        <v>538</v>
      </c>
      <c r="D26" s="538">
        <v>4700510</v>
      </c>
      <c r="E26" s="538" t="s">
        <v>376</v>
      </c>
      <c r="F26" s="537">
        <f>'[3]Populations-merged FY22'!F25</f>
        <v>1502</v>
      </c>
      <c r="G26" s="544">
        <f>'[3]Spec Schs Calculations-22'!G23</f>
        <v>1</v>
      </c>
      <c r="H26" s="546">
        <f t="shared" si="0"/>
        <v>1501</v>
      </c>
      <c r="I26" s="537">
        <f>'[3]Populations-merged FY22'!G25</f>
        <v>0</v>
      </c>
      <c r="J26" s="537">
        <f>'[3]Populations-merged FY22'!H25</f>
        <v>0</v>
      </c>
      <c r="K26" s="537">
        <f>'[3]Populations-merged FY22'!I25</f>
        <v>22</v>
      </c>
      <c r="L26" s="537">
        <f>'[3]Populations-merged FY22'!J25</f>
        <v>0</v>
      </c>
      <c r="M26" s="537">
        <f t="shared" si="1"/>
        <v>1524</v>
      </c>
      <c r="N26" s="542">
        <f t="shared" si="2"/>
        <v>1523</v>
      </c>
      <c r="O26" s="98">
        <f>'[3]Populations-merged FY22'!L25</f>
        <v>5857</v>
      </c>
      <c r="P26" s="542">
        <f t="shared" si="3"/>
        <v>5856</v>
      </c>
      <c r="Q26" s="541">
        <f t="shared" si="4"/>
        <v>0.26020146832849583</v>
      </c>
      <c r="R26" s="540">
        <f t="shared" si="5"/>
        <v>0.26007513661202186</v>
      </c>
    </row>
    <row r="27" spans="1:18" ht="13" x14ac:dyDescent="0.25">
      <c r="A27" s="2">
        <v>1</v>
      </c>
      <c r="B27" s="2">
        <v>47</v>
      </c>
      <c r="C27" s="3" t="s">
        <v>538</v>
      </c>
      <c r="D27" s="538">
        <v>4700570</v>
      </c>
      <c r="E27" s="538" t="s">
        <v>377</v>
      </c>
      <c r="F27" s="537">
        <f>'[3]Populations-merged FY22'!F26</f>
        <v>715</v>
      </c>
      <c r="G27" s="544">
        <f>'[3]Spec Schs Calculations-22'!G24</f>
        <v>2</v>
      </c>
      <c r="H27" s="546">
        <f t="shared" si="0"/>
        <v>713</v>
      </c>
      <c r="I27" s="537">
        <f>'[3]Populations-merged FY22'!G26</f>
        <v>0</v>
      </c>
      <c r="J27" s="537">
        <f>'[3]Populations-merged FY22'!H26</f>
        <v>0</v>
      </c>
      <c r="K27" s="537">
        <f>'[3]Populations-merged FY22'!I26</f>
        <v>17</v>
      </c>
      <c r="L27" s="537">
        <f>'[3]Populations-merged FY22'!J26</f>
        <v>0</v>
      </c>
      <c r="M27" s="537">
        <f t="shared" si="1"/>
        <v>732</v>
      </c>
      <c r="N27" s="542">
        <f t="shared" si="2"/>
        <v>730</v>
      </c>
      <c r="O27" s="98">
        <f>'[3]Populations-merged FY22'!L26</f>
        <v>6594</v>
      </c>
      <c r="P27" s="542">
        <f t="shared" si="3"/>
        <v>6592</v>
      </c>
      <c r="Q27" s="541">
        <f t="shared" si="4"/>
        <v>0.11101000909918107</v>
      </c>
      <c r="R27" s="540">
        <f t="shared" si="5"/>
        <v>0.11074029126213593</v>
      </c>
    </row>
    <row r="28" spans="1:18" ht="13" x14ac:dyDescent="0.25">
      <c r="A28" s="2">
        <v>1</v>
      </c>
      <c r="B28" s="2">
        <v>47</v>
      </c>
      <c r="C28" s="3" t="s">
        <v>538</v>
      </c>
      <c r="D28" s="538">
        <v>4700600</v>
      </c>
      <c r="E28" s="538" t="s">
        <v>378</v>
      </c>
      <c r="F28" s="537">
        <f>'[3]Populations-merged FY22'!F27</f>
        <v>497</v>
      </c>
      <c r="G28" s="544">
        <f>'[3]Spec Schs Calculations-22'!G25</f>
        <v>2</v>
      </c>
      <c r="H28" s="546">
        <f t="shared" si="0"/>
        <v>495</v>
      </c>
      <c r="I28" s="537">
        <f>'[3]Populations-merged FY22'!G27</f>
        <v>0</v>
      </c>
      <c r="J28" s="537">
        <f>'[3]Populations-merged FY22'!H27</f>
        <v>0</v>
      </c>
      <c r="K28" s="537">
        <f>'[3]Populations-merged FY22'!I27</f>
        <v>10</v>
      </c>
      <c r="L28" s="537">
        <f>'[3]Populations-merged FY22'!J27</f>
        <v>0</v>
      </c>
      <c r="M28" s="537">
        <f t="shared" si="1"/>
        <v>507</v>
      </c>
      <c r="N28" s="542">
        <f t="shared" si="2"/>
        <v>505</v>
      </c>
      <c r="O28" s="98">
        <f>'[3]Populations-merged FY22'!L27</f>
        <v>2835</v>
      </c>
      <c r="P28" s="542">
        <f t="shared" si="3"/>
        <v>2833</v>
      </c>
      <c r="Q28" s="541">
        <f t="shared" si="4"/>
        <v>0.17883597883597885</v>
      </c>
      <c r="R28" s="540">
        <f t="shared" si="5"/>
        <v>0.17825626544299331</v>
      </c>
    </row>
    <row r="29" spans="1:18" ht="13" x14ac:dyDescent="0.25">
      <c r="A29" s="2">
        <v>1</v>
      </c>
      <c r="B29" s="2">
        <v>47</v>
      </c>
      <c r="C29" s="3" t="s">
        <v>538</v>
      </c>
      <c r="D29" s="538">
        <v>4700630</v>
      </c>
      <c r="E29" s="538" t="s">
        <v>379</v>
      </c>
      <c r="F29" s="537">
        <f>'[3]Populations-merged FY22'!F28</f>
        <v>1007</v>
      </c>
      <c r="G29" s="544">
        <f>'[3]Spec Schs Calculations-22'!G26</f>
        <v>0</v>
      </c>
      <c r="H29" s="546">
        <f t="shared" si="0"/>
        <v>1007</v>
      </c>
      <c r="I29" s="537">
        <f>'[3]Populations-merged FY22'!G28</f>
        <v>0</v>
      </c>
      <c r="J29" s="537">
        <f>'[3]Populations-merged FY22'!H28</f>
        <v>0</v>
      </c>
      <c r="K29" s="537">
        <f>'[3]Populations-merged FY22'!I28</f>
        <v>0</v>
      </c>
      <c r="L29" s="537">
        <f>'[3]Populations-merged FY22'!J28</f>
        <v>0</v>
      </c>
      <c r="M29" s="537">
        <f t="shared" si="1"/>
        <v>1007</v>
      </c>
      <c r="N29" s="542">
        <f t="shared" si="2"/>
        <v>1007</v>
      </c>
      <c r="O29" s="98">
        <f>'[3]Populations-merged FY22'!L28</f>
        <v>4451</v>
      </c>
      <c r="P29" s="542">
        <f t="shared" si="3"/>
        <v>4451</v>
      </c>
      <c r="Q29" s="541">
        <f t="shared" si="4"/>
        <v>0.22624129409121546</v>
      </c>
      <c r="R29" s="540">
        <f t="shared" si="5"/>
        <v>0.22624129409121546</v>
      </c>
    </row>
    <row r="30" spans="1:18" ht="13" x14ac:dyDescent="0.25">
      <c r="A30" s="2">
        <v>1</v>
      </c>
      <c r="B30" s="2">
        <v>47</v>
      </c>
      <c r="C30" s="3" t="s">
        <v>538</v>
      </c>
      <c r="D30" s="538">
        <v>4700660</v>
      </c>
      <c r="E30" s="538" t="s">
        <v>380</v>
      </c>
      <c r="F30" s="537">
        <f>'[3]Populations-merged FY22'!F29</f>
        <v>304</v>
      </c>
      <c r="G30" s="544">
        <f>'[3]Spec Schs Calculations-22'!G27</f>
        <v>0</v>
      </c>
      <c r="H30" s="546">
        <f t="shared" si="0"/>
        <v>304</v>
      </c>
      <c r="I30" s="537">
        <f>'[3]Populations-merged FY22'!G29</f>
        <v>0</v>
      </c>
      <c r="J30" s="537">
        <f>'[3]Populations-merged FY22'!H29</f>
        <v>0</v>
      </c>
      <c r="K30" s="537">
        <f>'[3]Populations-merged FY22'!I29</f>
        <v>2</v>
      </c>
      <c r="L30" s="537">
        <f>'[3]Populations-merged FY22'!J29</f>
        <v>0</v>
      </c>
      <c r="M30" s="537">
        <f t="shared" si="1"/>
        <v>306</v>
      </c>
      <c r="N30" s="542">
        <f t="shared" si="2"/>
        <v>306</v>
      </c>
      <c r="O30" s="98">
        <f>'[3]Populations-merged FY22'!L29</f>
        <v>1175</v>
      </c>
      <c r="P30" s="542">
        <f t="shared" si="3"/>
        <v>1175</v>
      </c>
      <c r="Q30" s="541">
        <f t="shared" si="4"/>
        <v>0.26042553191489359</v>
      </c>
      <c r="R30" s="540">
        <f t="shared" si="5"/>
        <v>0.26042553191489359</v>
      </c>
    </row>
    <row r="31" spans="1:18" ht="13" x14ac:dyDescent="0.25">
      <c r="A31" s="2">
        <v>1</v>
      </c>
      <c r="B31" s="2">
        <v>47</v>
      </c>
      <c r="C31" s="3" t="s">
        <v>538</v>
      </c>
      <c r="D31" s="538">
        <v>4700690</v>
      </c>
      <c r="E31" s="538" t="s">
        <v>381</v>
      </c>
      <c r="F31" s="537">
        <f>'[3]Populations-merged FY22'!F30</f>
        <v>1100</v>
      </c>
      <c r="G31" s="544">
        <f>'[3]Spec Schs Calculations-22'!G28</f>
        <v>2</v>
      </c>
      <c r="H31" s="546">
        <f t="shared" si="0"/>
        <v>1098</v>
      </c>
      <c r="I31" s="537">
        <f>'[3]Populations-merged FY22'!G30</f>
        <v>19</v>
      </c>
      <c r="J31" s="537">
        <f>'[3]Populations-merged FY22'!H30</f>
        <v>0</v>
      </c>
      <c r="K31" s="537">
        <f>'[3]Populations-merged FY22'!I30</f>
        <v>31</v>
      </c>
      <c r="L31" s="537">
        <f>'[3]Populations-merged FY22'!J30</f>
        <v>0</v>
      </c>
      <c r="M31" s="537">
        <f t="shared" si="1"/>
        <v>1150</v>
      </c>
      <c r="N31" s="542">
        <f t="shared" si="2"/>
        <v>1148</v>
      </c>
      <c r="O31" s="98">
        <f>'[3]Populations-merged FY22'!L30</f>
        <v>6559</v>
      </c>
      <c r="P31" s="542">
        <f t="shared" si="3"/>
        <v>6557</v>
      </c>
      <c r="Q31" s="541">
        <f t="shared" si="4"/>
        <v>0.17533160542765666</v>
      </c>
      <c r="R31" s="540">
        <f t="shared" si="5"/>
        <v>0.17508006710385848</v>
      </c>
    </row>
    <row r="32" spans="1:18" ht="13" x14ac:dyDescent="0.25">
      <c r="A32" s="2">
        <v>1</v>
      </c>
      <c r="B32" s="2">
        <v>47</v>
      </c>
      <c r="C32" s="3" t="s">
        <v>538</v>
      </c>
      <c r="D32" s="538">
        <v>4700720</v>
      </c>
      <c r="E32" s="538" t="s">
        <v>540</v>
      </c>
      <c r="F32" s="537">
        <f>'[3]Populations-merged FY22'!F31</f>
        <v>171</v>
      </c>
      <c r="G32" s="544">
        <f>'[3]Spec Schs Calculations-22'!G29</f>
        <v>0</v>
      </c>
      <c r="H32" s="546">
        <f t="shared" si="0"/>
        <v>171</v>
      </c>
      <c r="I32" s="537">
        <f>'[3]Populations-merged FY22'!G31</f>
        <v>0</v>
      </c>
      <c r="J32" s="537">
        <f>'[3]Populations-merged FY22'!H31</f>
        <v>0</v>
      </c>
      <c r="K32" s="537">
        <f>'[3]Populations-merged FY22'!I31</f>
        <v>4</v>
      </c>
      <c r="L32" s="537">
        <f>'[3]Populations-merged FY22'!J31</f>
        <v>0</v>
      </c>
      <c r="M32" s="537">
        <f t="shared" si="1"/>
        <v>175</v>
      </c>
      <c r="N32" s="542">
        <f t="shared" si="2"/>
        <v>175</v>
      </c>
      <c r="O32" s="98">
        <f>'[3]Populations-merged FY22'!L31</f>
        <v>757</v>
      </c>
      <c r="P32" s="542">
        <f t="shared" si="3"/>
        <v>757</v>
      </c>
      <c r="Q32" s="541">
        <f t="shared" si="4"/>
        <v>0.23117569352708059</v>
      </c>
      <c r="R32" s="540">
        <f t="shared" si="5"/>
        <v>0.23117569352708059</v>
      </c>
    </row>
    <row r="33" spans="1:18" ht="13" x14ac:dyDescent="0.25">
      <c r="A33" s="2">
        <v>1</v>
      </c>
      <c r="B33" s="2">
        <v>47</v>
      </c>
      <c r="C33" s="3" t="s">
        <v>538</v>
      </c>
      <c r="D33" s="538">
        <v>4700750</v>
      </c>
      <c r="E33" s="538" t="s">
        <v>383</v>
      </c>
      <c r="F33" s="537">
        <f>'[3]Populations-merged FY22'!F32</f>
        <v>1393</v>
      </c>
      <c r="G33" s="544">
        <f>'[3]Spec Schs Calculations-22'!G30</f>
        <v>0</v>
      </c>
      <c r="H33" s="546">
        <f t="shared" si="0"/>
        <v>1393</v>
      </c>
      <c r="I33" s="537">
        <f>'[3]Populations-merged FY22'!G32</f>
        <v>0</v>
      </c>
      <c r="J33" s="537">
        <f>'[3]Populations-merged FY22'!H32</f>
        <v>0</v>
      </c>
      <c r="K33" s="537">
        <f>'[3]Populations-merged FY22'!I32</f>
        <v>23</v>
      </c>
      <c r="L33" s="537">
        <f>'[3]Populations-merged FY22'!J32</f>
        <v>0</v>
      </c>
      <c r="M33" s="537">
        <f t="shared" si="1"/>
        <v>1416</v>
      </c>
      <c r="N33" s="542">
        <f t="shared" si="2"/>
        <v>1416</v>
      </c>
      <c r="O33" s="98">
        <f>'[3]Populations-merged FY22'!L32</f>
        <v>4695</v>
      </c>
      <c r="P33" s="542">
        <f t="shared" si="3"/>
        <v>4695</v>
      </c>
      <c r="Q33" s="541">
        <f t="shared" si="4"/>
        <v>0.30159744408945688</v>
      </c>
      <c r="R33" s="540">
        <f t="shared" si="5"/>
        <v>0.30159744408945688</v>
      </c>
    </row>
    <row r="34" spans="1:18" ht="13" x14ac:dyDescent="0.25">
      <c r="A34" s="2">
        <v>1</v>
      </c>
      <c r="B34" s="2">
        <v>47</v>
      </c>
      <c r="C34" s="3" t="s">
        <v>538</v>
      </c>
      <c r="D34" s="538">
        <v>4700780</v>
      </c>
      <c r="E34" s="538" t="s">
        <v>384</v>
      </c>
      <c r="F34" s="537">
        <f>'[3]Populations-merged FY22'!F33</f>
        <v>905</v>
      </c>
      <c r="G34" s="544">
        <f>'[3]Spec Schs Calculations-22'!G31</f>
        <v>2</v>
      </c>
      <c r="H34" s="546">
        <f t="shared" si="0"/>
        <v>903</v>
      </c>
      <c r="I34" s="537">
        <f>'[3]Populations-merged FY22'!G33</f>
        <v>0</v>
      </c>
      <c r="J34" s="537">
        <f>'[3]Populations-merged FY22'!H33</f>
        <v>0</v>
      </c>
      <c r="K34" s="537">
        <f>'[3]Populations-merged FY22'!I33</f>
        <v>22</v>
      </c>
      <c r="L34" s="537">
        <f>'[3]Populations-merged FY22'!J33</f>
        <v>0</v>
      </c>
      <c r="M34" s="537">
        <f t="shared" si="1"/>
        <v>927</v>
      </c>
      <c r="N34" s="542">
        <f t="shared" si="2"/>
        <v>925</v>
      </c>
      <c r="O34" s="98">
        <f>'[3]Populations-merged FY22'!L33</f>
        <v>5374</v>
      </c>
      <c r="P34" s="542">
        <f t="shared" si="3"/>
        <v>5372</v>
      </c>
      <c r="Q34" s="541">
        <f t="shared" si="4"/>
        <v>0.1724972087830294</v>
      </c>
      <c r="R34" s="540">
        <f t="shared" si="5"/>
        <v>0.17218912881608339</v>
      </c>
    </row>
    <row r="35" spans="1:18" ht="13" x14ac:dyDescent="0.25">
      <c r="C35" s="3"/>
      <c r="D35" s="538">
        <v>4700149</v>
      </c>
      <c r="E35" s="538" t="s">
        <v>108</v>
      </c>
      <c r="F35" s="537">
        <f>'[3]Populations-merged FY22'!F34</f>
        <v>729</v>
      </c>
      <c r="G35" s="544">
        <f>'[3]Spec Schs Calculations-22'!G32</f>
        <v>0</v>
      </c>
      <c r="H35" s="546">
        <f t="shared" si="0"/>
        <v>729</v>
      </c>
      <c r="I35" s="537">
        <f>'[3]Populations-merged FY22'!G34</f>
        <v>0</v>
      </c>
      <c r="J35" s="537">
        <f>'[3]Populations-merged FY22'!H34</f>
        <v>0</v>
      </c>
      <c r="K35" s="537">
        <f>'[3]Populations-merged FY22'!I34</f>
        <v>2</v>
      </c>
      <c r="L35" s="537">
        <f>'[3]Populations-merged FY22'!J34</f>
        <v>0</v>
      </c>
      <c r="M35" s="537">
        <f t="shared" si="1"/>
        <v>731</v>
      </c>
      <c r="N35" s="542">
        <f t="shared" si="2"/>
        <v>731</v>
      </c>
      <c r="O35" s="98">
        <f>'[3]Populations-merged FY22'!L34</f>
        <v>9951</v>
      </c>
      <c r="P35" s="542">
        <f t="shared" si="3"/>
        <v>9951</v>
      </c>
      <c r="Q35" s="547">
        <f t="shared" si="4"/>
        <v>7.34599537734901E-2</v>
      </c>
      <c r="R35" s="540">
        <f t="shared" si="5"/>
        <v>7.34599537734901E-2</v>
      </c>
    </row>
    <row r="36" spans="1:18" ht="13" x14ac:dyDescent="0.25">
      <c r="A36" s="2">
        <v>1</v>
      </c>
      <c r="B36" s="2">
        <v>47</v>
      </c>
      <c r="C36" s="3" t="s">
        <v>538</v>
      </c>
      <c r="D36" s="538">
        <v>4700850</v>
      </c>
      <c r="E36" s="538" t="s">
        <v>386</v>
      </c>
      <c r="F36" s="537">
        <f>'[3]Populations-merged FY22'!F35</f>
        <v>347</v>
      </c>
      <c r="G36" s="544">
        <f>'[3]Spec Schs Calculations-22'!G33</f>
        <v>0</v>
      </c>
      <c r="H36" s="546">
        <f t="shared" si="0"/>
        <v>347</v>
      </c>
      <c r="I36" s="537">
        <f>'[3]Populations-merged FY22'!G35</f>
        <v>0</v>
      </c>
      <c r="J36" s="537">
        <f>'[3]Populations-merged FY22'!H35</f>
        <v>0</v>
      </c>
      <c r="K36" s="537">
        <f>'[3]Populations-merged FY22'!I35</f>
        <v>6</v>
      </c>
      <c r="L36" s="537">
        <f>'[3]Populations-merged FY22'!J35</f>
        <v>0</v>
      </c>
      <c r="M36" s="537">
        <f t="shared" si="1"/>
        <v>353</v>
      </c>
      <c r="N36" s="542">
        <f t="shared" si="2"/>
        <v>353</v>
      </c>
      <c r="O36" s="98">
        <f>'[3]Populations-merged FY22'!L35</f>
        <v>1802</v>
      </c>
      <c r="P36" s="542">
        <f t="shared" si="3"/>
        <v>1802</v>
      </c>
      <c r="Q36" s="541">
        <f t="shared" si="4"/>
        <v>0.19589345172031078</v>
      </c>
      <c r="R36" s="540">
        <f t="shared" si="5"/>
        <v>0.19589345172031078</v>
      </c>
    </row>
    <row r="37" spans="1:18" ht="13" x14ac:dyDescent="0.25">
      <c r="A37" s="2">
        <v>1</v>
      </c>
      <c r="B37" s="2">
        <v>47</v>
      </c>
      <c r="C37" s="3" t="s">
        <v>538</v>
      </c>
      <c r="D37" s="538">
        <v>4700900</v>
      </c>
      <c r="E37" s="538" t="s">
        <v>387</v>
      </c>
      <c r="F37" s="537">
        <f>'[3]Populations-merged FY22'!F36</f>
        <v>1573</v>
      </c>
      <c r="G37" s="544">
        <f>'[3]Spec Schs Calculations-22'!G34</f>
        <v>4</v>
      </c>
      <c r="H37" s="546">
        <f t="shared" si="0"/>
        <v>1569</v>
      </c>
      <c r="I37" s="537">
        <f>'[3]Populations-merged FY22'!G36</f>
        <v>14</v>
      </c>
      <c r="J37" s="537">
        <f>'[3]Populations-merged FY22'!H36</f>
        <v>0</v>
      </c>
      <c r="K37" s="537">
        <f>'[3]Populations-merged FY22'!I36</f>
        <v>61</v>
      </c>
      <c r="L37" s="537">
        <f>'[3]Populations-merged FY22'!J36</f>
        <v>0</v>
      </c>
      <c r="M37" s="537">
        <f t="shared" si="1"/>
        <v>1648</v>
      </c>
      <c r="N37" s="542">
        <f t="shared" si="2"/>
        <v>1644</v>
      </c>
      <c r="O37" s="98">
        <f>'[3]Populations-merged FY22'!L36</f>
        <v>7741</v>
      </c>
      <c r="P37" s="542">
        <f t="shared" si="3"/>
        <v>7737</v>
      </c>
      <c r="Q37" s="541">
        <f t="shared" si="4"/>
        <v>0.2128923911639323</v>
      </c>
      <c r="R37" s="540">
        <f t="shared" si="5"/>
        <v>0.21248545948041878</v>
      </c>
    </row>
    <row r="38" spans="1:18" ht="13" x14ac:dyDescent="0.25">
      <c r="A38" s="2">
        <v>1</v>
      </c>
      <c r="B38" s="2">
        <v>47</v>
      </c>
      <c r="C38" s="3" t="s">
        <v>538</v>
      </c>
      <c r="D38" s="548">
        <v>4703180</v>
      </c>
      <c r="E38" s="548" t="s">
        <v>541</v>
      </c>
      <c r="F38" s="549">
        <f>'[3]Populations-merged FY22'!F37</f>
        <v>16440</v>
      </c>
      <c r="G38" s="544">
        <f>'[3]Spec Schs Calculations-22'!G35</f>
        <v>40</v>
      </c>
      <c r="H38" s="546">
        <f t="shared" si="0"/>
        <v>16400</v>
      </c>
      <c r="I38" s="549">
        <f>'[3]Populations-merged FY22'!G37</f>
        <v>142</v>
      </c>
      <c r="J38" s="549">
        <f>'[3]Populations-merged FY22'!H37</f>
        <v>0</v>
      </c>
      <c r="K38" s="549">
        <f>'[3]Populations-merged FY22'!I37</f>
        <v>272</v>
      </c>
      <c r="L38" s="549">
        <f>'[3]Populations-merged FY22'!J37</f>
        <v>0</v>
      </c>
      <c r="M38" s="549">
        <f t="shared" si="1"/>
        <v>16854</v>
      </c>
      <c r="N38" s="542">
        <f t="shared" si="2"/>
        <v>16814</v>
      </c>
      <c r="O38" s="98">
        <f>'[3]Populations-merged FY22'!L37</f>
        <v>94852</v>
      </c>
      <c r="P38" s="542">
        <f t="shared" si="3"/>
        <v>94812</v>
      </c>
      <c r="Q38" s="541">
        <f t="shared" si="4"/>
        <v>0.17768734449458104</v>
      </c>
      <c r="R38" s="540">
        <f t="shared" si="5"/>
        <v>0.17734042104374972</v>
      </c>
    </row>
    <row r="39" spans="1:18" ht="13" x14ac:dyDescent="0.25">
      <c r="A39" s="2">
        <v>1</v>
      </c>
      <c r="B39" s="2">
        <v>47</v>
      </c>
      <c r="C39" s="3" t="s">
        <v>538</v>
      </c>
      <c r="D39" s="538">
        <v>4700930</v>
      </c>
      <c r="E39" s="538" t="s">
        <v>542</v>
      </c>
      <c r="F39" s="537">
        <f>'[3]Populations-merged FY22'!F38</f>
        <v>197</v>
      </c>
      <c r="G39" s="544">
        <f>'[3]Spec Schs Calculations-22'!G36</f>
        <v>0</v>
      </c>
      <c r="H39" s="546">
        <f t="shared" si="0"/>
        <v>197</v>
      </c>
      <c r="I39" s="537">
        <f>'[3]Populations-merged FY22'!G38</f>
        <v>0</v>
      </c>
      <c r="J39" s="537">
        <f>'[3]Populations-merged FY22'!H38</f>
        <v>0</v>
      </c>
      <c r="K39" s="537">
        <f>'[3]Populations-merged FY22'!I38</f>
        <v>7</v>
      </c>
      <c r="L39" s="537">
        <f>'[3]Populations-merged FY22'!J38</f>
        <v>0</v>
      </c>
      <c r="M39" s="537">
        <f t="shared" si="1"/>
        <v>204</v>
      </c>
      <c r="N39" s="542">
        <f t="shared" si="2"/>
        <v>204</v>
      </c>
      <c r="O39" s="98">
        <f>'[3]Populations-merged FY22'!L38</f>
        <v>778</v>
      </c>
      <c r="P39" s="542">
        <f t="shared" si="3"/>
        <v>778</v>
      </c>
      <c r="Q39" s="541">
        <f t="shared" si="4"/>
        <v>0.26221079691516708</v>
      </c>
      <c r="R39" s="540">
        <f t="shared" si="5"/>
        <v>0.26221079691516708</v>
      </c>
    </row>
    <row r="40" spans="1:18" ht="13" x14ac:dyDescent="0.25">
      <c r="A40" s="2">
        <v>1</v>
      </c>
      <c r="B40" s="2">
        <v>47</v>
      </c>
      <c r="C40" s="3" t="s">
        <v>538</v>
      </c>
      <c r="D40" s="538">
        <v>4700960</v>
      </c>
      <c r="E40" s="538" t="s">
        <v>390</v>
      </c>
      <c r="F40" s="537">
        <f>'[3]Populations-merged FY22'!F39</f>
        <v>385</v>
      </c>
      <c r="G40" s="544">
        <f>'[3]Spec Schs Calculations-22'!G37</f>
        <v>0</v>
      </c>
      <c r="H40" s="546">
        <f t="shared" si="0"/>
        <v>385</v>
      </c>
      <c r="I40" s="537">
        <f>'[3]Populations-merged FY22'!G39</f>
        <v>0</v>
      </c>
      <c r="J40" s="537">
        <f>'[3]Populations-merged FY22'!H39</f>
        <v>0</v>
      </c>
      <c r="K40" s="537">
        <f>'[3]Populations-merged FY22'!I39</f>
        <v>2</v>
      </c>
      <c r="L40" s="537">
        <f>'[3]Populations-merged FY22'!J39</f>
        <v>0</v>
      </c>
      <c r="M40" s="537">
        <f t="shared" si="1"/>
        <v>387</v>
      </c>
      <c r="N40" s="542">
        <f t="shared" si="2"/>
        <v>387</v>
      </c>
      <c r="O40" s="98">
        <f>'[3]Populations-merged FY22'!L39</f>
        <v>1813</v>
      </c>
      <c r="P40" s="542">
        <f t="shared" si="3"/>
        <v>1813</v>
      </c>
      <c r="Q40" s="541">
        <f t="shared" si="4"/>
        <v>0.21345835631549917</v>
      </c>
      <c r="R40" s="540">
        <f t="shared" si="5"/>
        <v>0.21345835631549917</v>
      </c>
    </row>
    <row r="41" spans="1:18" ht="13" x14ac:dyDescent="0.25">
      <c r="A41" s="2">
        <v>1</v>
      </c>
      <c r="B41" s="2">
        <v>47</v>
      </c>
      <c r="C41" s="3" t="s">
        <v>538</v>
      </c>
      <c r="D41" s="538">
        <v>4700990</v>
      </c>
      <c r="E41" s="538" t="s">
        <v>391</v>
      </c>
      <c r="F41" s="537">
        <f>'[3]Populations-merged FY22'!F40</f>
        <v>740</v>
      </c>
      <c r="G41" s="544">
        <f>'[3]Spec Schs Calculations-22'!G38</f>
        <v>1</v>
      </c>
      <c r="H41" s="546">
        <f t="shared" ref="H41:H72" si="6">F41-G41</f>
        <v>739</v>
      </c>
      <c r="I41" s="537">
        <f>'[3]Populations-merged FY22'!G40</f>
        <v>15</v>
      </c>
      <c r="J41" s="537">
        <f>'[3]Populations-merged FY22'!H40</f>
        <v>0</v>
      </c>
      <c r="K41" s="537">
        <f>'[3]Populations-merged FY22'!I40</f>
        <v>13</v>
      </c>
      <c r="L41" s="537">
        <f>'[3]Populations-merged FY22'!J40</f>
        <v>0</v>
      </c>
      <c r="M41" s="537">
        <f t="shared" si="1"/>
        <v>768</v>
      </c>
      <c r="N41" s="542">
        <f t="shared" ref="N41:N72" si="7">SUM(H41:L41)</f>
        <v>767</v>
      </c>
      <c r="O41" s="98">
        <f>'[3]Populations-merged FY22'!L40</f>
        <v>3261</v>
      </c>
      <c r="P41" s="542">
        <f t="shared" ref="P41:P72" si="8">O41-G41</f>
        <v>3260</v>
      </c>
      <c r="Q41" s="541">
        <f t="shared" ref="Q41:Q72" si="9">M41/O41</f>
        <v>0.23551057957681693</v>
      </c>
      <c r="R41" s="540">
        <f t="shared" ref="R41:R72" si="10">N41/P41</f>
        <v>0.2352760736196319</v>
      </c>
    </row>
    <row r="42" spans="1:18" ht="13" x14ac:dyDescent="0.25">
      <c r="A42" s="2">
        <v>1</v>
      </c>
      <c r="B42" s="2">
        <v>47</v>
      </c>
      <c r="C42" s="3" t="s">
        <v>538</v>
      </c>
      <c r="D42" s="538">
        <v>4701020</v>
      </c>
      <c r="E42" s="538" t="s">
        <v>392</v>
      </c>
      <c r="F42" s="537">
        <f>'[3]Populations-merged FY22'!F41</f>
        <v>1215</v>
      </c>
      <c r="G42" s="544">
        <f>'[3]Spec Schs Calculations-22'!G39</f>
        <v>2</v>
      </c>
      <c r="H42" s="546">
        <f t="shared" si="6"/>
        <v>1213</v>
      </c>
      <c r="I42" s="537">
        <f>'[3]Populations-merged FY22'!G41</f>
        <v>0</v>
      </c>
      <c r="J42" s="537">
        <f>'[3]Populations-merged FY22'!H41</f>
        <v>0</v>
      </c>
      <c r="K42" s="537">
        <f>'[3]Populations-merged FY22'!I41</f>
        <v>23</v>
      </c>
      <c r="L42" s="537">
        <f>'[3]Populations-merged FY22'!J41</f>
        <v>0</v>
      </c>
      <c r="M42" s="537">
        <f t="shared" si="1"/>
        <v>1238</v>
      </c>
      <c r="N42" s="542">
        <f t="shared" si="7"/>
        <v>1236</v>
      </c>
      <c r="O42" s="98">
        <f>'[3]Populations-merged FY22'!L41</f>
        <v>9120</v>
      </c>
      <c r="P42" s="542">
        <f t="shared" si="8"/>
        <v>9118</v>
      </c>
      <c r="Q42" s="541">
        <f t="shared" si="9"/>
        <v>0.13574561403508772</v>
      </c>
      <c r="R42" s="540">
        <f t="shared" si="10"/>
        <v>0.13555604299188417</v>
      </c>
    </row>
    <row r="43" spans="1:18" ht="13" x14ac:dyDescent="0.25">
      <c r="A43" s="2">
        <v>1</v>
      </c>
      <c r="B43" s="2">
        <v>47</v>
      </c>
      <c r="C43" s="3" t="s">
        <v>538</v>
      </c>
      <c r="D43" s="538">
        <v>4701050</v>
      </c>
      <c r="E43" s="538" t="s">
        <v>393</v>
      </c>
      <c r="F43" s="537">
        <f>'[3]Populations-merged FY22'!F42</f>
        <v>584</v>
      </c>
      <c r="G43" s="544">
        <f>'[3]Spec Schs Calculations-22'!G40</f>
        <v>3</v>
      </c>
      <c r="H43" s="546">
        <f t="shared" si="6"/>
        <v>581</v>
      </c>
      <c r="I43" s="537">
        <f>'[3]Populations-merged FY22'!G42</f>
        <v>0</v>
      </c>
      <c r="J43" s="537">
        <f>'[3]Populations-merged FY22'!H42</f>
        <v>0</v>
      </c>
      <c r="K43" s="537">
        <f>'[3]Populations-merged FY22'!I42</f>
        <v>15</v>
      </c>
      <c r="L43" s="537">
        <f>'[3]Populations-merged FY22'!J42</f>
        <v>0</v>
      </c>
      <c r="M43" s="537">
        <f t="shared" si="1"/>
        <v>599</v>
      </c>
      <c r="N43" s="542">
        <f t="shared" si="7"/>
        <v>596</v>
      </c>
      <c r="O43" s="98">
        <f>'[3]Populations-merged FY22'!L42</f>
        <v>3598</v>
      </c>
      <c r="P43" s="542">
        <f t="shared" si="8"/>
        <v>3595</v>
      </c>
      <c r="Q43" s="541">
        <f t="shared" si="9"/>
        <v>0.16648137854363534</v>
      </c>
      <c r="R43" s="540">
        <f t="shared" si="10"/>
        <v>0.16578581363004172</v>
      </c>
    </row>
    <row r="44" spans="1:18" ht="13" x14ac:dyDescent="0.25">
      <c r="A44" s="2">
        <v>1</v>
      </c>
      <c r="B44" s="2">
        <v>47</v>
      </c>
      <c r="C44" s="3" t="s">
        <v>538</v>
      </c>
      <c r="D44" s="538">
        <v>4701080</v>
      </c>
      <c r="E44" s="538" t="s">
        <v>394</v>
      </c>
      <c r="F44" s="537">
        <f>'[3]Populations-merged FY22'!F43</f>
        <v>787</v>
      </c>
      <c r="G44" s="544">
        <f>'[3]Spec Schs Calculations-22'!G41</f>
        <v>0</v>
      </c>
      <c r="H44" s="546">
        <f t="shared" si="6"/>
        <v>787</v>
      </c>
      <c r="I44" s="537">
        <f>'[3]Populations-merged FY22'!G43</f>
        <v>38</v>
      </c>
      <c r="J44" s="537">
        <f>'[3]Populations-merged FY22'!H43</f>
        <v>0</v>
      </c>
      <c r="K44" s="537">
        <f>'[3]Populations-merged FY22'!I43</f>
        <v>4</v>
      </c>
      <c r="L44" s="537">
        <f>'[3]Populations-merged FY22'!J43</f>
        <v>0</v>
      </c>
      <c r="M44" s="537">
        <f t="shared" si="1"/>
        <v>829</v>
      </c>
      <c r="N44" s="542">
        <f t="shared" si="7"/>
        <v>829</v>
      </c>
      <c r="O44" s="98">
        <f>'[3]Populations-merged FY22'!L43</f>
        <v>2932</v>
      </c>
      <c r="P44" s="542">
        <f t="shared" si="8"/>
        <v>2932</v>
      </c>
      <c r="Q44" s="541">
        <f t="shared" si="9"/>
        <v>0.28274215552523874</v>
      </c>
      <c r="R44" s="540">
        <f t="shared" si="10"/>
        <v>0.28274215552523874</v>
      </c>
    </row>
    <row r="45" spans="1:18" ht="13" x14ac:dyDescent="0.25">
      <c r="A45" s="2">
        <v>1</v>
      </c>
      <c r="B45" s="2">
        <v>47</v>
      </c>
      <c r="C45" s="3" t="s">
        <v>538</v>
      </c>
      <c r="D45" s="538">
        <v>4701110</v>
      </c>
      <c r="E45" s="538" t="s">
        <v>395</v>
      </c>
      <c r="F45" s="537">
        <f>'[3]Populations-merged FY22'!F44</f>
        <v>533</v>
      </c>
      <c r="G45" s="544">
        <f>'[3]Spec Schs Calculations-22'!G42</f>
        <v>0</v>
      </c>
      <c r="H45" s="546">
        <f t="shared" si="6"/>
        <v>533</v>
      </c>
      <c r="I45" s="537">
        <f>'[3]Populations-merged FY22'!G44</f>
        <v>25</v>
      </c>
      <c r="J45" s="537">
        <f>'[3]Populations-merged FY22'!H44</f>
        <v>0</v>
      </c>
      <c r="K45" s="537">
        <f>'[3]Populations-merged FY22'!I44</f>
        <v>2</v>
      </c>
      <c r="L45" s="537">
        <f>'[3]Populations-merged FY22'!J44</f>
        <v>0</v>
      </c>
      <c r="M45" s="537">
        <f t="shared" si="1"/>
        <v>560</v>
      </c>
      <c r="N45" s="542">
        <f t="shared" si="7"/>
        <v>560</v>
      </c>
      <c r="O45" s="98">
        <f>'[3]Populations-merged FY22'!L44</f>
        <v>1851</v>
      </c>
      <c r="P45" s="542">
        <f t="shared" si="8"/>
        <v>1851</v>
      </c>
      <c r="Q45" s="541">
        <f t="shared" si="9"/>
        <v>0.30253916801728797</v>
      </c>
      <c r="R45" s="540">
        <f t="shared" si="10"/>
        <v>0.30253916801728797</v>
      </c>
    </row>
    <row r="46" spans="1:18" ht="13" x14ac:dyDescent="0.25">
      <c r="A46" s="2">
        <v>1</v>
      </c>
      <c r="B46" s="2">
        <v>47</v>
      </c>
      <c r="C46" s="3" t="s">
        <v>538</v>
      </c>
      <c r="D46" s="538">
        <v>4701140</v>
      </c>
      <c r="E46" s="538" t="s">
        <v>543</v>
      </c>
      <c r="F46" s="537">
        <f>'[3]Populations-merged FY22'!F45</f>
        <v>90</v>
      </c>
      <c r="G46" s="544">
        <f>'[3]Spec Schs Calculations-22'!G43</f>
        <v>0</v>
      </c>
      <c r="H46" s="546">
        <f t="shared" si="6"/>
        <v>90</v>
      </c>
      <c r="I46" s="537">
        <f>'[3]Populations-merged FY22'!G45</f>
        <v>0</v>
      </c>
      <c r="J46" s="537">
        <f>'[3]Populations-merged FY22'!H45</f>
        <v>0</v>
      </c>
      <c r="K46" s="537">
        <f>'[3]Populations-merged FY22'!I45</f>
        <v>1</v>
      </c>
      <c r="L46" s="537">
        <f>'[3]Populations-merged FY22'!J45</f>
        <v>0</v>
      </c>
      <c r="M46" s="537">
        <f t="shared" si="1"/>
        <v>91</v>
      </c>
      <c r="N46" s="542">
        <f t="shared" si="7"/>
        <v>91</v>
      </c>
      <c r="O46" s="98">
        <f>'[3]Populations-merged FY22'!L45</f>
        <v>354</v>
      </c>
      <c r="P46" s="542">
        <f t="shared" si="8"/>
        <v>354</v>
      </c>
      <c r="Q46" s="541">
        <f t="shared" si="9"/>
        <v>0.25706214689265539</v>
      </c>
      <c r="R46" s="540">
        <f t="shared" si="10"/>
        <v>0.25706214689265539</v>
      </c>
    </row>
    <row r="47" spans="1:18" ht="13" x14ac:dyDescent="0.25">
      <c r="A47" s="2">
        <v>1</v>
      </c>
      <c r="B47" s="2">
        <v>47</v>
      </c>
      <c r="C47" s="3" t="s">
        <v>538</v>
      </c>
      <c r="D47" s="538">
        <v>4701170</v>
      </c>
      <c r="E47" s="538" t="s">
        <v>397</v>
      </c>
      <c r="F47" s="537">
        <f>'[3]Populations-merged FY22'!F46</f>
        <v>801</v>
      </c>
      <c r="G47" s="544">
        <f>'[3]Spec Schs Calculations-22'!G44</f>
        <v>0</v>
      </c>
      <c r="H47" s="546">
        <f t="shared" si="6"/>
        <v>801</v>
      </c>
      <c r="I47" s="537">
        <f>'[3]Populations-merged FY22'!G46</f>
        <v>0</v>
      </c>
      <c r="J47" s="537">
        <f>'[3]Populations-merged FY22'!H46</f>
        <v>0</v>
      </c>
      <c r="K47" s="537">
        <f>'[3]Populations-merged FY22'!I46</f>
        <v>1</v>
      </c>
      <c r="L47" s="537">
        <f>'[3]Populations-merged FY22'!J46</f>
        <v>0</v>
      </c>
      <c r="M47" s="537">
        <f t="shared" si="1"/>
        <v>802</v>
      </c>
      <c r="N47" s="542">
        <f t="shared" si="7"/>
        <v>802</v>
      </c>
      <c r="O47" s="98">
        <f>'[3]Populations-merged FY22'!L46</f>
        <v>5590</v>
      </c>
      <c r="P47" s="542">
        <f t="shared" si="8"/>
        <v>5590</v>
      </c>
      <c r="Q47" s="541">
        <f t="shared" si="9"/>
        <v>0.14347048300536672</v>
      </c>
      <c r="R47" s="540">
        <f t="shared" si="10"/>
        <v>0.14347048300536672</v>
      </c>
    </row>
    <row r="48" spans="1:18" ht="13" x14ac:dyDescent="0.25">
      <c r="A48" s="2">
        <v>1</v>
      </c>
      <c r="B48" s="2">
        <v>47</v>
      </c>
      <c r="C48" s="3" t="s">
        <v>538</v>
      </c>
      <c r="D48" s="538">
        <v>4701200</v>
      </c>
      <c r="E48" s="538" t="s">
        <v>544</v>
      </c>
      <c r="F48" s="537">
        <f>'[3]Populations-merged FY22'!F47</f>
        <v>285</v>
      </c>
      <c r="G48" s="544">
        <f>'[3]Spec Schs Calculations-22'!G45</f>
        <v>0</v>
      </c>
      <c r="H48" s="546">
        <f t="shared" si="6"/>
        <v>285</v>
      </c>
      <c r="I48" s="537">
        <f>'[3]Populations-merged FY22'!G47</f>
        <v>0</v>
      </c>
      <c r="J48" s="537">
        <f>'[3]Populations-merged FY22'!H47</f>
        <v>0</v>
      </c>
      <c r="K48" s="537">
        <f>'[3]Populations-merged FY22'!I47</f>
        <v>7</v>
      </c>
      <c r="L48" s="537">
        <f>'[3]Populations-merged FY22'!J47</f>
        <v>0</v>
      </c>
      <c r="M48" s="537">
        <f t="shared" si="1"/>
        <v>292</v>
      </c>
      <c r="N48" s="542">
        <f t="shared" si="7"/>
        <v>292</v>
      </c>
      <c r="O48" s="98">
        <f>'[3]Populations-merged FY22'!L47</f>
        <v>1029</v>
      </c>
      <c r="P48" s="542">
        <f t="shared" si="8"/>
        <v>1029</v>
      </c>
      <c r="Q48" s="541">
        <f t="shared" si="9"/>
        <v>0.28377065111758987</v>
      </c>
      <c r="R48" s="540">
        <f t="shared" si="10"/>
        <v>0.28377065111758987</v>
      </c>
    </row>
    <row r="49" spans="1:18" ht="13" x14ac:dyDescent="0.25">
      <c r="A49" s="2">
        <v>1</v>
      </c>
      <c r="B49" s="2">
        <v>47</v>
      </c>
      <c r="C49" s="3" t="s">
        <v>538</v>
      </c>
      <c r="D49" s="538">
        <v>4701230</v>
      </c>
      <c r="E49" s="538" t="s">
        <v>399</v>
      </c>
      <c r="F49" s="545">
        <f>'[3]Populations-merged FY22'!F48</f>
        <v>589</v>
      </c>
      <c r="G49" s="544">
        <f>'[3]Spec Schs Calculations-22'!G46</f>
        <v>0</v>
      </c>
      <c r="H49" s="546">
        <f t="shared" si="6"/>
        <v>589</v>
      </c>
      <c r="I49" s="537">
        <f>'[3]Populations-merged FY22'!G48</f>
        <v>0</v>
      </c>
      <c r="J49" s="537">
        <f>'[3]Populations-merged FY22'!H48</f>
        <v>0</v>
      </c>
      <c r="K49" s="537">
        <f>'[3]Populations-merged FY22'!I48</f>
        <v>29</v>
      </c>
      <c r="L49" s="537">
        <f>'[3]Populations-merged FY22'!J48</f>
        <v>0</v>
      </c>
      <c r="M49" s="537">
        <f>'[3]Populations-merged FY22'!K48</f>
        <v>618</v>
      </c>
      <c r="N49" s="542">
        <f t="shared" si="7"/>
        <v>618</v>
      </c>
      <c r="O49" s="543">
        <f>'[3]Populations-merged FY22'!L48</f>
        <v>2220</v>
      </c>
      <c r="P49" s="542">
        <f t="shared" si="8"/>
        <v>2220</v>
      </c>
      <c r="Q49" s="541">
        <f t="shared" si="9"/>
        <v>0.27837837837837837</v>
      </c>
      <c r="R49" s="540">
        <f t="shared" si="10"/>
        <v>0.27837837837837837</v>
      </c>
    </row>
    <row r="50" spans="1:18" ht="13" x14ac:dyDescent="0.25">
      <c r="A50" s="2">
        <v>1</v>
      </c>
      <c r="B50" s="2">
        <v>47</v>
      </c>
      <c r="C50" s="3" t="s">
        <v>538</v>
      </c>
      <c r="D50" s="538">
        <v>4701290</v>
      </c>
      <c r="E50" s="538" t="s">
        <v>400</v>
      </c>
      <c r="F50" s="537">
        <f>'[3]Populations-merged FY22'!F49</f>
        <v>1019</v>
      </c>
      <c r="G50" s="544">
        <f>'[3]Spec Schs Calculations-22'!G47</f>
        <v>0</v>
      </c>
      <c r="H50" s="546">
        <f t="shared" si="6"/>
        <v>1019</v>
      </c>
      <c r="I50" s="537">
        <f>'[3]Populations-merged FY22'!G49</f>
        <v>0</v>
      </c>
      <c r="J50" s="537">
        <f>'[3]Populations-merged FY22'!H49</f>
        <v>0</v>
      </c>
      <c r="K50" s="537">
        <f>'[3]Populations-merged FY22'!I49</f>
        <v>34</v>
      </c>
      <c r="L50" s="537">
        <f>'[3]Populations-merged FY22'!J49</f>
        <v>0</v>
      </c>
      <c r="M50" s="537">
        <f t="shared" ref="M50:M81" si="11">SUM(F50,I50:L50)</f>
        <v>1053</v>
      </c>
      <c r="N50" s="542">
        <f t="shared" si="7"/>
        <v>1053</v>
      </c>
      <c r="O50" s="98">
        <f>'[3]Populations-merged FY22'!L49</f>
        <v>5984</v>
      </c>
      <c r="P50" s="542">
        <f t="shared" si="8"/>
        <v>5984</v>
      </c>
      <c r="Q50" s="541">
        <f t="shared" si="9"/>
        <v>0.17596925133689839</v>
      </c>
      <c r="R50" s="540">
        <f t="shared" si="10"/>
        <v>0.17596925133689839</v>
      </c>
    </row>
    <row r="51" spans="1:18" ht="13" x14ac:dyDescent="0.25">
      <c r="A51" s="2">
        <v>1</v>
      </c>
      <c r="B51" s="2">
        <v>47</v>
      </c>
      <c r="C51" s="3" t="s">
        <v>538</v>
      </c>
      <c r="D51" s="538">
        <v>4701260</v>
      </c>
      <c r="E51" s="538" t="s">
        <v>401</v>
      </c>
      <c r="F51" s="537">
        <f>'[3]Populations-merged FY22'!F50</f>
        <v>390</v>
      </c>
      <c r="G51" s="544">
        <f>'[3]Spec Schs Calculations-22'!G48</f>
        <v>0</v>
      </c>
      <c r="H51" s="546">
        <f t="shared" si="6"/>
        <v>390</v>
      </c>
      <c r="I51" s="537">
        <f>'[3]Populations-merged FY22'!G50</f>
        <v>0</v>
      </c>
      <c r="J51" s="537">
        <f>'[3]Populations-merged FY22'!H50</f>
        <v>0</v>
      </c>
      <c r="K51" s="537">
        <f>'[3]Populations-merged FY22'!I50</f>
        <v>5</v>
      </c>
      <c r="L51" s="537">
        <f>'[3]Populations-merged FY22'!J50</f>
        <v>0</v>
      </c>
      <c r="M51" s="537">
        <f t="shared" si="11"/>
        <v>395</v>
      </c>
      <c r="N51" s="542">
        <f t="shared" si="7"/>
        <v>395</v>
      </c>
      <c r="O51" s="98">
        <f>'[3]Populations-merged FY22'!L50</f>
        <v>5163</v>
      </c>
      <c r="P51" s="542">
        <f t="shared" si="8"/>
        <v>5163</v>
      </c>
      <c r="Q51" s="541">
        <f t="shared" si="9"/>
        <v>7.6505907418167735E-2</v>
      </c>
      <c r="R51" s="540">
        <f t="shared" si="10"/>
        <v>7.6505907418167735E-2</v>
      </c>
    </row>
    <row r="52" spans="1:18" ht="13" x14ac:dyDescent="0.25">
      <c r="C52" s="3"/>
      <c r="D52" s="538">
        <v>4700151</v>
      </c>
      <c r="E52" s="538" t="s">
        <v>125</v>
      </c>
      <c r="F52" s="537">
        <f>'[3]Populations-merged FY22'!F51</f>
        <v>277</v>
      </c>
      <c r="G52" s="544">
        <f>'[3]Spec Schs Calculations-22'!G49</f>
        <v>0</v>
      </c>
      <c r="H52" s="546">
        <f t="shared" si="6"/>
        <v>277</v>
      </c>
      <c r="I52" s="537">
        <f>'[3]Populations-merged FY22'!G51</f>
        <v>0</v>
      </c>
      <c r="J52" s="537">
        <f>'[3]Populations-merged FY22'!H51</f>
        <v>0</v>
      </c>
      <c r="K52" s="537">
        <f>'[3]Populations-merged FY22'!I51</f>
        <v>0</v>
      </c>
      <c r="L52" s="537">
        <f>'[3]Populations-merged FY22'!J51</f>
        <v>0</v>
      </c>
      <c r="M52" s="537">
        <f t="shared" si="11"/>
        <v>277</v>
      </c>
      <c r="N52" s="542">
        <f t="shared" si="7"/>
        <v>277</v>
      </c>
      <c r="O52" s="98">
        <f>'[3]Populations-merged FY22'!L51</f>
        <v>7028</v>
      </c>
      <c r="P52" s="542">
        <f t="shared" si="8"/>
        <v>7028</v>
      </c>
      <c r="Q52" s="547">
        <f t="shared" si="9"/>
        <v>3.9413773477518496E-2</v>
      </c>
      <c r="R52" s="540">
        <f t="shared" si="10"/>
        <v>3.9413773477518496E-2</v>
      </c>
    </row>
    <row r="53" spans="1:18" ht="13" x14ac:dyDescent="0.25">
      <c r="A53" s="2">
        <v>1</v>
      </c>
      <c r="B53" s="2">
        <v>47</v>
      </c>
      <c r="C53" s="3" t="s">
        <v>538</v>
      </c>
      <c r="D53" s="538">
        <v>4701400</v>
      </c>
      <c r="E53" s="538" t="s">
        <v>403</v>
      </c>
      <c r="F53" s="537">
        <f>'[3]Populations-merged FY22'!F52</f>
        <v>359</v>
      </c>
      <c r="G53" s="544">
        <f>'[3]Spec Schs Calculations-22'!G50</f>
        <v>3</v>
      </c>
      <c r="H53" s="546">
        <f t="shared" si="6"/>
        <v>356</v>
      </c>
      <c r="I53" s="537">
        <f>'[3]Populations-merged FY22'!G52</f>
        <v>0</v>
      </c>
      <c r="J53" s="537">
        <f>'[3]Populations-merged FY22'!H52</f>
        <v>0</v>
      </c>
      <c r="K53" s="537">
        <f>'[3]Populations-merged FY22'!I52</f>
        <v>2</v>
      </c>
      <c r="L53" s="537">
        <f>'[3]Populations-merged FY22'!J52</f>
        <v>0</v>
      </c>
      <c r="M53" s="537">
        <f t="shared" si="11"/>
        <v>361</v>
      </c>
      <c r="N53" s="542">
        <f t="shared" si="7"/>
        <v>358</v>
      </c>
      <c r="O53" s="98">
        <f>'[3]Populations-merged FY22'!L52</f>
        <v>3435</v>
      </c>
      <c r="P53" s="542">
        <f t="shared" si="8"/>
        <v>3432</v>
      </c>
      <c r="Q53" s="541">
        <f t="shared" si="9"/>
        <v>0.10509461426491994</v>
      </c>
      <c r="R53" s="540">
        <f t="shared" si="10"/>
        <v>0.10431235431235432</v>
      </c>
    </row>
    <row r="54" spans="1:18" ht="13" x14ac:dyDescent="0.25">
      <c r="A54" s="2">
        <v>1</v>
      </c>
      <c r="B54" s="2">
        <v>47</v>
      </c>
      <c r="C54" s="3" t="s">
        <v>538</v>
      </c>
      <c r="D54" s="538">
        <v>4701410</v>
      </c>
      <c r="E54" s="538" t="s">
        <v>404</v>
      </c>
      <c r="F54" s="537">
        <f>'[3]Populations-merged FY22'!F53</f>
        <v>812</v>
      </c>
      <c r="G54" s="544">
        <f>'[3]Spec Schs Calculations-22'!G51</f>
        <v>0</v>
      </c>
      <c r="H54" s="546">
        <f t="shared" si="6"/>
        <v>812</v>
      </c>
      <c r="I54" s="537">
        <f>'[3]Populations-merged FY22'!G53</f>
        <v>0</v>
      </c>
      <c r="J54" s="537">
        <f>'[3]Populations-merged FY22'!H53</f>
        <v>0</v>
      </c>
      <c r="K54" s="537">
        <f>'[3]Populations-merged FY22'!I53</f>
        <v>3</v>
      </c>
      <c r="L54" s="537">
        <f>'[3]Populations-merged FY22'!J53</f>
        <v>0</v>
      </c>
      <c r="M54" s="537">
        <f t="shared" si="11"/>
        <v>815</v>
      </c>
      <c r="N54" s="542">
        <f t="shared" si="7"/>
        <v>815</v>
      </c>
      <c r="O54" s="98">
        <f>'[3]Populations-merged FY22'!L53</f>
        <v>4457</v>
      </c>
      <c r="P54" s="542">
        <f t="shared" si="8"/>
        <v>4457</v>
      </c>
      <c r="Q54" s="541">
        <f t="shared" si="9"/>
        <v>0.18285842494951762</v>
      </c>
      <c r="R54" s="540">
        <f t="shared" si="10"/>
        <v>0.18285842494951762</v>
      </c>
    </row>
    <row r="55" spans="1:18" ht="13" x14ac:dyDescent="0.25">
      <c r="A55" s="2">
        <v>1</v>
      </c>
      <c r="B55" s="2">
        <v>47</v>
      </c>
      <c r="C55" s="3" t="s">
        <v>538</v>
      </c>
      <c r="D55" s="538">
        <v>4701440</v>
      </c>
      <c r="E55" s="538" t="s">
        <v>405</v>
      </c>
      <c r="F55" s="537">
        <f>'[3]Populations-merged FY22'!F54</f>
        <v>765</v>
      </c>
      <c r="G55" s="544">
        <f>'[3]Spec Schs Calculations-22'!G52</f>
        <v>3</v>
      </c>
      <c r="H55" s="546">
        <f t="shared" si="6"/>
        <v>762</v>
      </c>
      <c r="I55" s="537">
        <f>'[3]Populations-merged FY22'!G54</f>
        <v>29</v>
      </c>
      <c r="J55" s="537">
        <f>'[3]Populations-merged FY22'!H54</f>
        <v>0</v>
      </c>
      <c r="K55" s="537">
        <f>'[3]Populations-merged FY22'!I54</f>
        <v>19</v>
      </c>
      <c r="L55" s="537">
        <f>'[3]Populations-merged FY22'!J54</f>
        <v>0</v>
      </c>
      <c r="M55" s="537">
        <f t="shared" si="11"/>
        <v>813</v>
      </c>
      <c r="N55" s="542">
        <f t="shared" si="7"/>
        <v>810</v>
      </c>
      <c r="O55" s="98">
        <f>'[3]Populations-merged FY22'!L54</f>
        <v>3541</v>
      </c>
      <c r="P55" s="542">
        <f t="shared" si="8"/>
        <v>3538</v>
      </c>
      <c r="Q55" s="541">
        <f t="shared" si="9"/>
        <v>0.22959615927704038</v>
      </c>
      <c r="R55" s="540">
        <f t="shared" si="10"/>
        <v>0.22894290559638214</v>
      </c>
    </row>
    <row r="56" spans="1:18" ht="13" x14ac:dyDescent="0.25">
      <c r="A56" s="2">
        <v>1</v>
      </c>
      <c r="B56" s="2">
        <v>47</v>
      </c>
      <c r="C56" s="3" t="s">
        <v>538</v>
      </c>
      <c r="D56" s="538">
        <v>4701470</v>
      </c>
      <c r="E56" s="538" t="s">
        <v>406</v>
      </c>
      <c r="F56" s="537">
        <f>'[3]Populations-merged FY22'!F55</f>
        <v>1705</v>
      </c>
      <c r="G56" s="544">
        <f>'[3]Spec Schs Calculations-22'!G53</f>
        <v>4</v>
      </c>
      <c r="H56" s="546">
        <f t="shared" si="6"/>
        <v>1701</v>
      </c>
      <c r="I56" s="537">
        <f>'[3]Populations-merged FY22'!G55</f>
        <v>26</v>
      </c>
      <c r="J56" s="537">
        <f>'[3]Populations-merged FY22'!H55</f>
        <v>0</v>
      </c>
      <c r="K56" s="537">
        <f>'[3]Populations-merged FY22'!I55</f>
        <v>19</v>
      </c>
      <c r="L56" s="537">
        <f>'[3]Populations-merged FY22'!J55</f>
        <v>0</v>
      </c>
      <c r="M56" s="537">
        <f t="shared" si="11"/>
        <v>1750</v>
      </c>
      <c r="N56" s="542">
        <f t="shared" si="7"/>
        <v>1746</v>
      </c>
      <c r="O56" s="98">
        <f>'[3]Populations-merged FY22'!L55</f>
        <v>7724</v>
      </c>
      <c r="P56" s="542">
        <f t="shared" si="8"/>
        <v>7720</v>
      </c>
      <c r="Q56" s="541">
        <f t="shared" si="9"/>
        <v>0.22656654583117555</v>
      </c>
      <c r="R56" s="540">
        <f t="shared" si="10"/>
        <v>0.22616580310880829</v>
      </c>
    </row>
    <row r="57" spans="1:18" ht="13" x14ac:dyDescent="0.25">
      <c r="A57" s="2">
        <v>1</v>
      </c>
      <c r="B57" s="2">
        <v>47</v>
      </c>
      <c r="C57" s="3" t="s">
        <v>538</v>
      </c>
      <c r="D57" s="538">
        <v>4701500</v>
      </c>
      <c r="E57" s="538" t="s">
        <v>407</v>
      </c>
      <c r="F57" s="537">
        <f>'[3]Populations-merged FY22'!F56</f>
        <v>524</v>
      </c>
      <c r="G57" s="544">
        <f>'[3]Spec Schs Calculations-22'!G54</f>
        <v>0</v>
      </c>
      <c r="H57" s="546">
        <f t="shared" si="6"/>
        <v>524</v>
      </c>
      <c r="I57" s="537">
        <f>'[3]Populations-merged FY22'!G56</f>
        <v>72</v>
      </c>
      <c r="J57" s="537">
        <f>'[3]Populations-merged FY22'!H56</f>
        <v>0</v>
      </c>
      <c r="K57" s="537">
        <f>'[3]Populations-merged FY22'!I56</f>
        <v>14</v>
      </c>
      <c r="L57" s="537">
        <f>'[3]Populations-merged FY22'!J56</f>
        <v>0</v>
      </c>
      <c r="M57" s="537">
        <f t="shared" si="11"/>
        <v>610</v>
      </c>
      <c r="N57" s="542">
        <f t="shared" si="7"/>
        <v>610</v>
      </c>
      <c r="O57" s="98">
        <f>'[3]Populations-merged FY22'!L56</f>
        <v>2188</v>
      </c>
      <c r="P57" s="542">
        <f t="shared" si="8"/>
        <v>2188</v>
      </c>
      <c r="Q57" s="541">
        <f t="shared" si="9"/>
        <v>0.27879341864716634</v>
      </c>
      <c r="R57" s="540">
        <f t="shared" si="10"/>
        <v>0.27879341864716634</v>
      </c>
    </row>
    <row r="58" spans="1:18" ht="13" x14ac:dyDescent="0.25">
      <c r="A58" s="2">
        <v>1</v>
      </c>
      <c r="B58" s="2">
        <v>47</v>
      </c>
      <c r="C58" s="3" t="s">
        <v>538</v>
      </c>
      <c r="D58" s="538">
        <v>4701530</v>
      </c>
      <c r="E58" s="538" t="s">
        <v>408</v>
      </c>
      <c r="F58" s="537">
        <f>'[3]Populations-merged FY22'!F57</f>
        <v>514</v>
      </c>
      <c r="G58" s="544">
        <f>'[3]Spec Schs Calculations-22'!G55</f>
        <v>1</v>
      </c>
      <c r="H58" s="546">
        <f t="shared" si="6"/>
        <v>513</v>
      </c>
      <c r="I58" s="537">
        <f>'[3]Populations-merged FY22'!G57</f>
        <v>0</v>
      </c>
      <c r="J58" s="537">
        <f>'[3]Populations-merged FY22'!H57</f>
        <v>0</v>
      </c>
      <c r="K58" s="537">
        <f>'[3]Populations-merged FY22'!I57</f>
        <v>5</v>
      </c>
      <c r="L58" s="537">
        <f>'[3]Populations-merged FY22'!J57</f>
        <v>0</v>
      </c>
      <c r="M58" s="537">
        <f t="shared" si="11"/>
        <v>519</v>
      </c>
      <c r="N58" s="542">
        <f t="shared" si="7"/>
        <v>518</v>
      </c>
      <c r="O58" s="98">
        <f>'[3]Populations-merged FY22'!L57</f>
        <v>2093</v>
      </c>
      <c r="P58" s="542">
        <f t="shared" si="8"/>
        <v>2092</v>
      </c>
      <c r="Q58" s="541">
        <f t="shared" si="9"/>
        <v>0.24796942188246537</v>
      </c>
      <c r="R58" s="540">
        <f t="shared" si="10"/>
        <v>0.24760994263862332</v>
      </c>
    </row>
    <row r="59" spans="1:18" ht="13" x14ac:dyDescent="0.25">
      <c r="A59" s="2">
        <v>1</v>
      </c>
      <c r="B59" s="2">
        <v>47</v>
      </c>
      <c r="C59" s="3" t="s">
        <v>538</v>
      </c>
      <c r="D59" s="538">
        <v>4700001</v>
      </c>
      <c r="E59" s="538" t="s">
        <v>409</v>
      </c>
      <c r="F59" s="537">
        <f>'[3]Populations-merged FY22'!F58</f>
        <v>2109</v>
      </c>
      <c r="G59" s="544">
        <f>'[3]Spec Schs Calculations-22'!G56</f>
        <v>1</v>
      </c>
      <c r="H59" s="546">
        <f t="shared" si="6"/>
        <v>2108</v>
      </c>
      <c r="I59" s="537">
        <f>'[3]Populations-merged FY22'!G58</f>
        <v>0</v>
      </c>
      <c r="J59" s="537">
        <f>'[3]Populations-merged FY22'!H58</f>
        <v>0</v>
      </c>
      <c r="K59" s="537">
        <f>'[3]Populations-merged FY22'!I58</f>
        <v>28</v>
      </c>
      <c r="L59" s="537">
        <f>'[3]Populations-merged FY22'!J58</f>
        <v>0</v>
      </c>
      <c r="M59" s="537">
        <f t="shared" si="11"/>
        <v>2137</v>
      </c>
      <c r="N59" s="542">
        <f t="shared" si="7"/>
        <v>2136</v>
      </c>
      <c r="O59" s="98">
        <f>'[3]Populations-merged FY22'!L58</f>
        <v>11005</v>
      </c>
      <c r="P59" s="542">
        <f t="shared" si="8"/>
        <v>11004</v>
      </c>
      <c r="Q59" s="541">
        <f t="shared" si="9"/>
        <v>0.19418446160835984</v>
      </c>
      <c r="R59" s="540">
        <f t="shared" si="10"/>
        <v>0.19411123227917121</v>
      </c>
    </row>
    <row r="60" spans="1:18" ht="13" x14ac:dyDescent="0.25">
      <c r="A60" s="2">
        <v>1</v>
      </c>
      <c r="B60" s="2">
        <v>47</v>
      </c>
      <c r="C60" s="3" t="s">
        <v>538</v>
      </c>
      <c r="D60" s="538">
        <v>4701590</v>
      </c>
      <c r="E60" s="538" t="s">
        <v>410</v>
      </c>
      <c r="F60" s="537">
        <f>'[3]Populations-merged FY22'!F59</f>
        <v>9739</v>
      </c>
      <c r="G60" s="544">
        <f>'[3]Spec Schs Calculations-22'!G57</f>
        <v>4</v>
      </c>
      <c r="H60" s="546">
        <f t="shared" si="6"/>
        <v>9735</v>
      </c>
      <c r="I60" s="537">
        <f>'[3]Populations-merged FY22'!G59</f>
        <v>95</v>
      </c>
      <c r="J60" s="537">
        <f>'[3]Populations-merged FY22'!H59</f>
        <v>0</v>
      </c>
      <c r="K60" s="537">
        <f>'[3]Populations-merged FY22'!I59</f>
        <v>135</v>
      </c>
      <c r="L60" s="537">
        <f>'[3]Populations-merged FY22'!J59</f>
        <v>0</v>
      </c>
      <c r="M60" s="537">
        <f t="shared" si="11"/>
        <v>9969</v>
      </c>
      <c r="N60" s="542">
        <f t="shared" si="7"/>
        <v>9965</v>
      </c>
      <c r="O60" s="98">
        <f>'[3]Populations-merged FY22'!L59</f>
        <v>54657</v>
      </c>
      <c r="P60" s="542">
        <f t="shared" si="8"/>
        <v>54653</v>
      </c>
      <c r="Q60" s="541">
        <f t="shared" si="9"/>
        <v>0.1823920083429387</v>
      </c>
      <c r="R60" s="540">
        <f t="shared" si="10"/>
        <v>0.18233216840795566</v>
      </c>
    </row>
    <row r="61" spans="1:18" ht="13" x14ac:dyDescent="0.25">
      <c r="A61" s="2">
        <v>1</v>
      </c>
      <c r="B61" s="2">
        <v>47</v>
      </c>
      <c r="C61" s="3" t="s">
        <v>538</v>
      </c>
      <c r="D61" s="538">
        <v>4701620</v>
      </c>
      <c r="E61" s="538" t="s">
        <v>411</v>
      </c>
      <c r="F61" s="537">
        <f>'[3]Populations-merged FY22'!F60</f>
        <v>339</v>
      </c>
      <c r="G61" s="544">
        <f>'[3]Spec Schs Calculations-22'!G58</f>
        <v>0</v>
      </c>
      <c r="H61" s="546">
        <f t="shared" si="6"/>
        <v>339</v>
      </c>
      <c r="I61" s="537">
        <f>'[3]Populations-merged FY22'!G60</f>
        <v>0</v>
      </c>
      <c r="J61" s="537">
        <f>'[3]Populations-merged FY22'!H60</f>
        <v>0</v>
      </c>
      <c r="K61" s="537">
        <f>'[3]Populations-merged FY22'!I60</f>
        <v>6</v>
      </c>
      <c r="L61" s="537">
        <f>'[3]Populations-merged FY22'!J60</f>
        <v>0</v>
      </c>
      <c r="M61" s="537">
        <f t="shared" si="11"/>
        <v>345</v>
      </c>
      <c r="N61" s="542">
        <f t="shared" si="7"/>
        <v>345</v>
      </c>
      <c r="O61" s="98">
        <f>'[3]Populations-merged FY22'!L60</f>
        <v>1021</v>
      </c>
      <c r="P61" s="542">
        <f t="shared" si="8"/>
        <v>1021</v>
      </c>
      <c r="Q61" s="541">
        <f t="shared" si="9"/>
        <v>0.33790401567091088</v>
      </c>
      <c r="R61" s="540">
        <f t="shared" si="10"/>
        <v>0.33790401567091088</v>
      </c>
    </row>
    <row r="62" spans="1:18" ht="13" x14ac:dyDescent="0.25">
      <c r="A62" s="2">
        <v>1</v>
      </c>
      <c r="B62" s="2">
        <v>47</v>
      </c>
      <c r="C62" s="3" t="s">
        <v>538</v>
      </c>
      <c r="D62" s="538">
        <v>4701650</v>
      </c>
      <c r="E62" s="538" t="s">
        <v>412</v>
      </c>
      <c r="F62" s="537">
        <f>'[3]Populations-merged FY22'!F61</f>
        <v>817</v>
      </c>
      <c r="G62" s="544">
        <f>'[3]Spec Schs Calculations-22'!G59</f>
        <v>2</v>
      </c>
      <c r="H62" s="546">
        <f t="shared" si="6"/>
        <v>815</v>
      </c>
      <c r="I62" s="537">
        <f>'[3]Populations-merged FY22'!G61</f>
        <v>0</v>
      </c>
      <c r="J62" s="537">
        <f>'[3]Populations-merged FY22'!H61</f>
        <v>0</v>
      </c>
      <c r="K62" s="537">
        <f>'[3]Populations-merged FY22'!I61</f>
        <v>46</v>
      </c>
      <c r="L62" s="537">
        <f>'[3]Populations-merged FY22'!J61</f>
        <v>0</v>
      </c>
      <c r="M62" s="537">
        <f t="shared" si="11"/>
        <v>863</v>
      </c>
      <c r="N62" s="542">
        <f t="shared" si="7"/>
        <v>861</v>
      </c>
      <c r="O62" s="98">
        <f>'[3]Populations-merged FY22'!L61</f>
        <v>3514</v>
      </c>
      <c r="P62" s="542">
        <f t="shared" si="8"/>
        <v>3512</v>
      </c>
      <c r="Q62" s="541">
        <f t="shared" si="9"/>
        <v>0.24558907228229937</v>
      </c>
      <c r="R62" s="540">
        <f t="shared" si="10"/>
        <v>0.24515945330296127</v>
      </c>
    </row>
    <row r="63" spans="1:18" ht="13" x14ac:dyDescent="0.25">
      <c r="A63" s="2">
        <v>1</v>
      </c>
      <c r="B63" s="2">
        <v>47</v>
      </c>
      <c r="C63" s="3" t="s">
        <v>538</v>
      </c>
      <c r="D63" s="538">
        <v>4701680</v>
      </c>
      <c r="E63" s="538" t="s">
        <v>413</v>
      </c>
      <c r="F63" s="537">
        <f>'[3]Populations-merged FY22'!F62</f>
        <v>962</v>
      </c>
      <c r="G63" s="544">
        <f>'[3]Spec Schs Calculations-22'!G60</f>
        <v>3</v>
      </c>
      <c r="H63" s="546">
        <f t="shared" si="6"/>
        <v>959</v>
      </c>
      <c r="I63" s="537">
        <f>'[3]Populations-merged FY22'!G62</f>
        <v>0</v>
      </c>
      <c r="J63" s="537">
        <f>'[3]Populations-merged FY22'!H62</f>
        <v>0</v>
      </c>
      <c r="K63" s="537">
        <f>'[3]Populations-merged FY22'!I62</f>
        <v>10</v>
      </c>
      <c r="L63" s="537">
        <f>'[3]Populations-merged FY22'!J62</f>
        <v>0</v>
      </c>
      <c r="M63" s="537">
        <f t="shared" si="11"/>
        <v>972</v>
      </c>
      <c r="N63" s="542">
        <f t="shared" si="7"/>
        <v>969</v>
      </c>
      <c r="O63" s="98">
        <f>'[3]Populations-merged FY22'!L62</f>
        <v>3943</v>
      </c>
      <c r="P63" s="542">
        <f t="shared" si="8"/>
        <v>3940</v>
      </c>
      <c r="Q63" s="541">
        <f t="shared" si="9"/>
        <v>0.24651280750697438</v>
      </c>
      <c r="R63" s="540">
        <f t="shared" si="10"/>
        <v>0.24593908629441624</v>
      </c>
    </row>
    <row r="64" spans="1:18" ht="13" x14ac:dyDescent="0.25">
      <c r="A64" s="2">
        <v>1</v>
      </c>
      <c r="B64" s="2">
        <v>47</v>
      </c>
      <c r="C64" s="3" t="s">
        <v>538</v>
      </c>
      <c r="D64" s="538">
        <v>4701740</v>
      </c>
      <c r="E64" s="538" t="s">
        <v>414</v>
      </c>
      <c r="F64" s="537">
        <f>'[3]Populations-merged FY22'!F63</f>
        <v>1833</v>
      </c>
      <c r="G64" s="544">
        <f>'[3]Spec Schs Calculations-22'!G61</f>
        <v>0</v>
      </c>
      <c r="H64" s="546">
        <f t="shared" si="6"/>
        <v>1833</v>
      </c>
      <c r="I64" s="537">
        <f>'[3]Populations-merged FY22'!G63</f>
        <v>0</v>
      </c>
      <c r="J64" s="537">
        <f>'[3]Populations-merged FY22'!H63</f>
        <v>0</v>
      </c>
      <c r="K64" s="537">
        <f>'[3]Populations-merged FY22'!I63</f>
        <v>43</v>
      </c>
      <c r="L64" s="537">
        <f>'[3]Populations-merged FY22'!J63</f>
        <v>0</v>
      </c>
      <c r="M64" s="537">
        <f t="shared" si="11"/>
        <v>1876</v>
      </c>
      <c r="N64" s="542">
        <f t="shared" si="7"/>
        <v>1876</v>
      </c>
      <c r="O64" s="98">
        <f>'[3]Populations-merged FY22'!L63</f>
        <v>7543</v>
      </c>
      <c r="P64" s="542">
        <f t="shared" si="8"/>
        <v>7543</v>
      </c>
      <c r="Q64" s="541">
        <f t="shared" si="9"/>
        <v>0.24870741084449158</v>
      </c>
      <c r="R64" s="540">
        <f t="shared" si="10"/>
        <v>0.24870741084449158</v>
      </c>
    </row>
    <row r="65" spans="1:18" ht="13" x14ac:dyDescent="0.25">
      <c r="A65" s="2">
        <v>1</v>
      </c>
      <c r="B65" s="2">
        <v>47</v>
      </c>
      <c r="C65" s="3" t="s">
        <v>538</v>
      </c>
      <c r="D65" s="538">
        <v>4701770</v>
      </c>
      <c r="E65" s="538" t="s">
        <v>415</v>
      </c>
      <c r="F65" s="537">
        <f>'[3]Populations-merged FY22'!F64</f>
        <v>746</v>
      </c>
      <c r="G65" s="544">
        <f>'[3]Spec Schs Calculations-22'!G62</f>
        <v>0</v>
      </c>
      <c r="H65" s="546">
        <f t="shared" si="6"/>
        <v>746</v>
      </c>
      <c r="I65" s="537">
        <f>'[3]Populations-merged FY22'!G64</f>
        <v>0</v>
      </c>
      <c r="J65" s="537">
        <f>'[3]Populations-merged FY22'!H64</f>
        <v>0</v>
      </c>
      <c r="K65" s="537">
        <f>'[3]Populations-merged FY22'!I64</f>
        <v>2</v>
      </c>
      <c r="L65" s="537">
        <f>'[3]Populations-merged FY22'!J64</f>
        <v>0</v>
      </c>
      <c r="M65" s="537">
        <f t="shared" si="11"/>
        <v>748</v>
      </c>
      <c r="N65" s="542">
        <f t="shared" si="7"/>
        <v>748</v>
      </c>
      <c r="O65" s="98">
        <f>'[3]Populations-merged FY22'!L64</f>
        <v>2905</v>
      </c>
      <c r="P65" s="542">
        <f t="shared" si="8"/>
        <v>2905</v>
      </c>
      <c r="Q65" s="541">
        <f t="shared" si="9"/>
        <v>0.25748709122203101</v>
      </c>
      <c r="R65" s="540">
        <f t="shared" si="10"/>
        <v>0.25748709122203101</v>
      </c>
    </row>
    <row r="66" spans="1:18" ht="13" x14ac:dyDescent="0.25">
      <c r="A66" s="2">
        <v>1</v>
      </c>
      <c r="B66" s="2">
        <v>47</v>
      </c>
      <c r="C66" s="3" t="s">
        <v>538</v>
      </c>
      <c r="D66" s="538">
        <v>4701800</v>
      </c>
      <c r="E66" s="538" t="s">
        <v>416</v>
      </c>
      <c r="F66" s="537">
        <f>'[3]Populations-merged FY22'!F65</f>
        <v>715</v>
      </c>
      <c r="G66" s="544">
        <f>'[3]Spec Schs Calculations-22'!G63</f>
        <v>0</v>
      </c>
      <c r="H66" s="546">
        <f t="shared" si="6"/>
        <v>715</v>
      </c>
      <c r="I66" s="537">
        <f>'[3]Populations-merged FY22'!G65</f>
        <v>0</v>
      </c>
      <c r="J66" s="537">
        <f>'[3]Populations-merged FY22'!H65</f>
        <v>0</v>
      </c>
      <c r="K66" s="537">
        <f>'[3]Populations-merged FY22'!I65</f>
        <v>5</v>
      </c>
      <c r="L66" s="537">
        <f>'[3]Populations-merged FY22'!J65</f>
        <v>0</v>
      </c>
      <c r="M66" s="537">
        <f t="shared" si="11"/>
        <v>720</v>
      </c>
      <c r="N66" s="542">
        <f t="shared" si="7"/>
        <v>720</v>
      </c>
      <c r="O66" s="98">
        <f>'[3]Populations-merged FY22'!L65</f>
        <v>3895</v>
      </c>
      <c r="P66" s="542">
        <f t="shared" si="8"/>
        <v>3895</v>
      </c>
      <c r="Q66" s="541">
        <f t="shared" si="9"/>
        <v>0.18485237483953787</v>
      </c>
      <c r="R66" s="540">
        <f t="shared" si="10"/>
        <v>0.18485237483953787</v>
      </c>
    </row>
    <row r="67" spans="1:18" ht="13" x14ac:dyDescent="0.25">
      <c r="A67" s="2">
        <v>1</v>
      </c>
      <c r="B67" s="2">
        <v>47</v>
      </c>
      <c r="C67" s="3" t="s">
        <v>538</v>
      </c>
      <c r="D67" s="538">
        <v>4701830</v>
      </c>
      <c r="E67" s="538" t="s">
        <v>417</v>
      </c>
      <c r="F67" s="537">
        <f>'[3]Populations-merged FY22'!F66</f>
        <v>908</v>
      </c>
      <c r="G67" s="544">
        <f>'[3]Spec Schs Calculations-22'!G64</f>
        <v>1</v>
      </c>
      <c r="H67" s="546">
        <f t="shared" si="6"/>
        <v>907</v>
      </c>
      <c r="I67" s="537">
        <f>'[3]Populations-merged FY22'!G66</f>
        <v>0</v>
      </c>
      <c r="J67" s="537">
        <f>'[3]Populations-merged FY22'!H66</f>
        <v>0</v>
      </c>
      <c r="K67" s="537">
        <f>'[3]Populations-merged FY22'!I66</f>
        <v>12</v>
      </c>
      <c r="L67" s="537">
        <f>'[3]Populations-merged FY22'!J66</f>
        <v>0</v>
      </c>
      <c r="M67" s="537">
        <f t="shared" si="11"/>
        <v>920</v>
      </c>
      <c r="N67" s="542">
        <f t="shared" si="7"/>
        <v>919</v>
      </c>
      <c r="O67" s="98">
        <f>'[3]Populations-merged FY22'!L66</f>
        <v>3699</v>
      </c>
      <c r="P67" s="542">
        <f t="shared" si="8"/>
        <v>3698</v>
      </c>
      <c r="Q67" s="541">
        <f t="shared" si="9"/>
        <v>0.24871586915382535</v>
      </c>
      <c r="R67" s="540">
        <f t="shared" si="10"/>
        <v>0.24851270957274202</v>
      </c>
    </row>
    <row r="68" spans="1:18" ht="13" x14ac:dyDescent="0.25">
      <c r="A68" s="2">
        <v>1</v>
      </c>
      <c r="B68" s="2">
        <v>47</v>
      </c>
      <c r="C68" s="3" t="s">
        <v>538</v>
      </c>
      <c r="D68" s="538">
        <v>4701860</v>
      </c>
      <c r="E68" s="538" t="s">
        <v>418</v>
      </c>
      <c r="F68" s="537">
        <f>'[3]Populations-merged FY22'!F67</f>
        <v>790</v>
      </c>
      <c r="G68" s="544">
        <f>'[3]Spec Schs Calculations-22'!G65</f>
        <v>1</v>
      </c>
      <c r="H68" s="546">
        <f t="shared" si="6"/>
        <v>789</v>
      </c>
      <c r="I68" s="537">
        <f>'[3]Populations-merged FY22'!G67</f>
        <v>0</v>
      </c>
      <c r="J68" s="537">
        <f>'[3]Populations-merged FY22'!H67</f>
        <v>0</v>
      </c>
      <c r="K68" s="537">
        <f>'[3]Populations-merged FY22'!I67</f>
        <v>11</v>
      </c>
      <c r="L68" s="537">
        <f>'[3]Populations-merged FY22'!J67</f>
        <v>0</v>
      </c>
      <c r="M68" s="537">
        <f t="shared" si="11"/>
        <v>801</v>
      </c>
      <c r="N68" s="542">
        <f t="shared" si="7"/>
        <v>800</v>
      </c>
      <c r="O68" s="98">
        <f>'[3]Populations-merged FY22'!L67</f>
        <v>3832</v>
      </c>
      <c r="P68" s="542">
        <f t="shared" si="8"/>
        <v>3831</v>
      </c>
      <c r="Q68" s="541">
        <f t="shared" si="9"/>
        <v>0.20902922755741127</v>
      </c>
      <c r="R68" s="540">
        <f t="shared" si="10"/>
        <v>0.20882276168102323</v>
      </c>
    </row>
    <row r="69" spans="1:18" ht="13" x14ac:dyDescent="0.25">
      <c r="A69" s="2">
        <v>1</v>
      </c>
      <c r="B69" s="2">
        <v>47</v>
      </c>
      <c r="C69" s="3" t="s">
        <v>538</v>
      </c>
      <c r="D69" s="538">
        <v>4701890</v>
      </c>
      <c r="E69" s="538" t="s">
        <v>419</v>
      </c>
      <c r="F69" s="537">
        <f>'[3]Populations-merged FY22'!F68</f>
        <v>153</v>
      </c>
      <c r="G69" s="544">
        <f>'[3]Spec Schs Calculations-22'!G66</f>
        <v>1</v>
      </c>
      <c r="H69" s="546">
        <f t="shared" si="6"/>
        <v>152</v>
      </c>
      <c r="I69" s="537">
        <f>'[3]Populations-merged FY22'!G68</f>
        <v>0</v>
      </c>
      <c r="J69" s="537">
        <f>'[3]Populations-merged FY22'!H68</f>
        <v>0</v>
      </c>
      <c r="K69" s="537">
        <f>'[3]Populations-merged FY22'!I68</f>
        <v>0</v>
      </c>
      <c r="L69" s="537">
        <f>'[3]Populations-merged FY22'!J68</f>
        <v>0</v>
      </c>
      <c r="M69" s="537">
        <f t="shared" si="11"/>
        <v>153</v>
      </c>
      <c r="N69" s="542">
        <f t="shared" si="7"/>
        <v>152</v>
      </c>
      <c r="O69" s="98">
        <f>'[3]Populations-merged FY22'!L68</f>
        <v>618</v>
      </c>
      <c r="P69" s="542">
        <f t="shared" si="8"/>
        <v>617</v>
      </c>
      <c r="Q69" s="541">
        <f t="shared" si="9"/>
        <v>0.24757281553398058</v>
      </c>
      <c r="R69" s="540">
        <f t="shared" si="10"/>
        <v>0.24635332252836303</v>
      </c>
    </row>
    <row r="70" spans="1:18" ht="13" x14ac:dyDescent="0.25">
      <c r="A70" s="2">
        <v>1</v>
      </c>
      <c r="B70" s="2">
        <v>47</v>
      </c>
      <c r="C70" s="3" t="s">
        <v>538</v>
      </c>
      <c r="D70" s="538">
        <v>4701920</v>
      </c>
      <c r="E70" s="538" t="s">
        <v>420</v>
      </c>
      <c r="F70" s="537">
        <f>'[3]Populations-merged FY22'!F69</f>
        <v>292</v>
      </c>
      <c r="G70" s="544">
        <f>'[3]Spec Schs Calculations-22'!G67</f>
        <v>0</v>
      </c>
      <c r="H70" s="546">
        <f t="shared" si="6"/>
        <v>292</v>
      </c>
      <c r="I70" s="537">
        <f>'[3]Populations-merged FY22'!G69</f>
        <v>0</v>
      </c>
      <c r="J70" s="537">
        <f>'[3]Populations-merged FY22'!H69</f>
        <v>0</v>
      </c>
      <c r="K70" s="537">
        <f>'[3]Populations-merged FY22'!I69</f>
        <v>3</v>
      </c>
      <c r="L70" s="537">
        <f>'[3]Populations-merged FY22'!J69</f>
        <v>0</v>
      </c>
      <c r="M70" s="537">
        <f t="shared" si="11"/>
        <v>295</v>
      </c>
      <c r="N70" s="542">
        <f t="shared" si="7"/>
        <v>295</v>
      </c>
      <c r="O70" s="98">
        <f>'[3]Populations-merged FY22'!L69</f>
        <v>1305</v>
      </c>
      <c r="P70" s="542">
        <f t="shared" si="8"/>
        <v>1305</v>
      </c>
      <c r="Q70" s="541">
        <f t="shared" si="9"/>
        <v>0.22605363984674329</v>
      </c>
      <c r="R70" s="540">
        <f t="shared" si="10"/>
        <v>0.22605363984674329</v>
      </c>
    </row>
    <row r="71" spans="1:18" ht="13" x14ac:dyDescent="0.25">
      <c r="A71" s="2">
        <v>1</v>
      </c>
      <c r="B71" s="2">
        <v>47</v>
      </c>
      <c r="C71" s="3" t="s">
        <v>538</v>
      </c>
      <c r="D71" s="538">
        <v>4701950</v>
      </c>
      <c r="E71" s="538" t="s">
        <v>421</v>
      </c>
      <c r="F71" s="537">
        <f>'[3]Populations-merged FY22'!F70</f>
        <v>353</v>
      </c>
      <c r="G71" s="544">
        <f>'[3]Spec Schs Calculations-22'!G68</f>
        <v>1</v>
      </c>
      <c r="H71" s="546">
        <f t="shared" si="6"/>
        <v>352</v>
      </c>
      <c r="I71" s="537">
        <f>'[3]Populations-merged FY22'!G70</f>
        <v>0</v>
      </c>
      <c r="J71" s="537">
        <f>'[3]Populations-merged FY22'!H70</f>
        <v>0</v>
      </c>
      <c r="K71" s="537">
        <f>'[3]Populations-merged FY22'!I70</f>
        <v>19</v>
      </c>
      <c r="L71" s="537">
        <f>'[3]Populations-merged FY22'!J70</f>
        <v>0</v>
      </c>
      <c r="M71" s="537">
        <f t="shared" si="11"/>
        <v>372</v>
      </c>
      <c r="N71" s="542">
        <f t="shared" si="7"/>
        <v>371</v>
      </c>
      <c r="O71" s="98">
        <f>'[3]Populations-merged FY22'!L70</f>
        <v>1301</v>
      </c>
      <c r="P71" s="542">
        <f t="shared" si="8"/>
        <v>1300</v>
      </c>
      <c r="Q71" s="541">
        <f t="shared" si="9"/>
        <v>0.28593389700230593</v>
      </c>
      <c r="R71" s="540">
        <f t="shared" si="10"/>
        <v>0.2853846153846154</v>
      </c>
    </row>
    <row r="72" spans="1:18" ht="13" x14ac:dyDescent="0.25">
      <c r="A72" s="2">
        <v>1</v>
      </c>
      <c r="B72" s="2">
        <v>47</v>
      </c>
      <c r="C72" s="3" t="s">
        <v>538</v>
      </c>
      <c r="D72" s="538">
        <v>4701980</v>
      </c>
      <c r="E72" s="538" t="s">
        <v>422</v>
      </c>
      <c r="F72" s="537">
        <f>'[3]Populations-merged FY22'!F71</f>
        <v>547</v>
      </c>
      <c r="G72" s="544">
        <f>'[3]Spec Schs Calculations-22'!G69</f>
        <v>1</v>
      </c>
      <c r="H72" s="546">
        <f t="shared" si="6"/>
        <v>546</v>
      </c>
      <c r="I72" s="537">
        <f>'[3]Populations-merged FY22'!G71</f>
        <v>0</v>
      </c>
      <c r="J72" s="537">
        <f>'[3]Populations-merged FY22'!H71</f>
        <v>0</v>
      </c>
      <c r="K72" s="537">
        <f>'[3]Populations-merged FY22'!I71</f>
        <v>11</v>
      </c>
      <c r="L72" s="537">
        <f>'[3]Populations-merged FY22'!J71</f>
        <v>0</v>
      </c>
      <c r="M72" s="537">
        <f t="shared" si="11"/>
        <v>558</v>
      </c>
      <c r="N72" s="542">
        <f t="shared" si="7"/>
        <v>557</v>
      </c>
      <c r="O72" s="98">
        <f>'[3]Populations-merged FY22'!L71</f>
        <v>2818</v>
      </c>
      <c r="P72" s="542">
        <f t="shared" si="8"/>
        <v>2817</v>
      </c>
      <c r="Q72" s="541">
        <f t="shared" si="9"/>
        <v>0.19801277501774309</v>
      </c>
      <c r="R72" s="540">
        <f t="shared" si="10"/>
        <v>0.19772807951721691</v>
      </c>
    </row>
    <row r="73" spans="1:18" ht="13" x14ac:dyDescent="0.25">
      <c r="A73" s="2">
        <v>1</v>
      </c>
      <c r="B73" s="2">
        <v>47</v>
      </c>
      <c r="C73" s="3" t="s">
        <v>538</v>
      </c>
      <c r="D73" s="538">
        <v>4702010</v>
      </c>
      <c r="E73" s="538" t="s">
        <v>423</v>
      </c>
      <c r="F73" s="537">
        <f>'[3]Populations-merged FY22'!F72</f>
        <v>281</v>
      </c>
      <c r="G73" s="544">
        <f>'[3]Spec Schs Calculations-22'!G70</f>
        <v>1</v>
      </c>
      <c r="H73" s="546">
        <f t="shared" ref="H73:H104" si="12">F73-G73</f>
        <v>280</v>
      </c>
      <c r="I73" s="537">
        <f>'[3]Populations-merged FY22'!G72</f>
        <v>0</v>
      </c>
      <c r="J73" s="537">
        <f>'[3]Populations-merged FY22'!H72</f>
        <v>0</v>
      </c>
      <c r="K73" s="537">
        <f>'[3]Populations-merged FY22'!I72</f>
        <v>0</v>
      </c>
      <c r="L73" s="537">
        <f>'[3]Populations-merged FY22'!J72</f>
        <v>0</v>
      </c>
      <c r="M73" s="537">
        <f t="shared" si="11"/>
        <v>281</v>
      </c>
      <c r="N73" s="542">
        <f t="shared" ref="N73:N104" si="13">SUM(H73:L73)</f>
        <v>280</v>
      </c>
      <c r="O73" s="98">
        <f>'[3]Populations-merged FY22'!L72</f>
        <v>1172</v>
      </c>
      <c r="P73" s="542">
        <f t="shared" ref="P73:P104" si="14">O73-G73</f>
        <v>1171</v>
      </c>
      <c r="Q73" s="541">
        <f t="shared" ref="Q73:Q104" si="15">M73/O73</f>
        <v>0.23976109215017063</v>
      </c>
      <c r="R73" s="540">
        <f t="shared" ref="R73:R104" si="16">N73/P73</f>
        <v>0.23911187019641333</v>
      </c>
    </row>
    <row r="74" spans="1:18" ht="13" x14ac:dyDescent="0.25">
      <c r="A74" s="2">
        <v>1</v>
      </c>
      <c r="B74" s="2">
        <v>47</v>
      </c>
      <c r="C74" s="3" t="s">
        <v>538</v>
      </c>
      <c r="D74" s="538">
        <v>4702070</v>
      </c>
      <c r="E74" s="538" t="s">
        <v>424</v>
      </c>
      <c r="F74" s="537">
        <f>'[3]Populations-merged FY22'!F73</f>
        <v>345</v>
      </c>
      <c r="G74" s="544">
        <f>'[3]Spec Schs Calculations-22'!G71</f>
        <v>1</v>
      </c>
      <c r="H74" s="546">
        <f t="shared" si="12"/>
        <v>344</v>
      </c>
      <c r="I74" s="537">
        <f>'[3]Populations-merged FY22'!G73</f>
        <v>0</v>
      </c>
      <c r="J74" s="537">
        <f>'[3]Populations-merged FY22'!H73</f>
        <v>0</v>
      </c>
      <c r="K74" s="537">
        <f>'[3]Populations-merged FY22'!I73</f>
        <v>9</v>
      </c>
      <c r="L74" s="537">
        <f>'[3]Populations-merged FY22'!J73</f>
        <v>0</v>
      </c>
      <c r="M74" s="537">
        <f t="shared" si="11"/>
        <v>354</v>
      </c>
      <c r="N74" s="542">
        <f t="shared" si="13"/>
        <v>353</v>
      </c>
      <c r="O74" s="98">
        <f>'[3]Populations-merged FY22'!L73</f>
        <v>1552</v>
      </c>
      <c r="P74" s="542">
        <f t="shared" si="14"/>
        <v>1551</v>
      </c>
      <c r="Q74" s="541">
        <f t="shared" si="15"/>
        <v>0.22809278350515463</v>
      </c>
      <c r="R74" s="540">
        <f t="shared" si="16"/>
        <v>0.22759509993552546</v>
      </c>
    </row>
    <row r="75" spans="1:18" ht="13" x14ac:dyDescent="0.25">
      <c r="A75" s="2">
        <v>1</v>
      </c>
      <c r="B75" s="2">
        <v>47</v>
      </c>
      <c r="C75" s="3" t="s">
        <v>538</v>
      </c>
      <c r="D75" s="538">
        <v>4702100</v>
      </c>
      <c r="E75" s="538" t="s">
        <v>425</v>
      </c>
      <c r="F75" s="537">
        <f>'[3]Populations-merged FY22'!F74</f>
        <v>1321</v>
      </c>
      <c r="G75" s="544">
        <f>'[3]Spec Schs Calculations-22'!G72</f>
        <v>1</v>
      </c>
      <c r="H75" s="546">
        <f t="shared" si="12"/>
        <v>1320</v>
      </c>
      <c r="I75" s="537">
        <f>'[3]Populations-merged FY22'!G74</f>
        <v>0</v>
      </c>
      <c r="J75" s="537">
        <f>'[3]Populations-merged FY22'!H74</f>
        <v>0</v>
      </c>
      <c r="K75" s="537">
        <f>'[3]Populations-merged FY22'!I74</f>
        <v>119</v>
      </c>
      <c r="L75" s="537">
        <f>'[3]Populations-merged FY22'!J74</f>
        <v>0</v>
      </c>
      <c r="M75" s="537">
        <f t="shared" si="11"/>
        <v>1440</v>
      </c>
      <c r="N75" s="542">
        <f t="shared" si="13"/>
        <v>1439</v>
      </c>
      <c r="O75" s="98">
        <f>'[3]Populations-merged FY22'!L74</f>
        <v>7774</v>
      </c>
      <c r="P75" s="542">
        <f t="shared" si="14"/>
        <v>7773</v>
      </c>
      <c r="Q75" s="541">
        <f t="shared" si="15"/>
        <v>0.18523282737329561</v>
      </c>
      <c r="R75" s="540">
        <f t="shared" si="16"/>
        <v>0.18512800720442557</v>
      </c>
    </row>
    <row r="76" spans="1:18" ht="13" x14ac:dyDescent="0.25">
      <c r="A76" s="2">
        <v>1</v>
      </c>
      <c r="B76" s="2">
        <v>47</v>
      </c>
      <c r="C76" s="3" t="s">
        <v>538</v>
      </c>
      <c r="D76" s="538">
        <v>4702130</v>
      </c>
      <c r="E76" s="538" t="s">
        <v>426</v>
      </c>
      <c r="F76" s="537">
        <f>'[3]Populations-merged FY22'!F75</f>
        <v>1644</v>
      </c>
      <c r="G76" s="544">
        <f>'[3]Spec Schs Calculations-22'!G73</f>
        <v>0</v>
      </c>
      <c r="H76" s="546">
        <f t="shared" si="12"/>
        <v>1644</v>
      </c>
      <c r="I76" s="537">
        <f>'[3]Populations-merged FY22'!G75</f>
        <v>0</v>
      </c>
      <c r="J76" s="537">
        <f>'[3]Populations-merged FY22'!H75</f>
        <v>0</v>
      </c>
      <c r="K76" s="537">
        <f>'[3]Populations-merged FY22'!I75</f>
        <v>32</v>
      </c>
      <c r="L76" s="537">
        <f>'[3]Populations-merged FY22'!J75</f>
        <v>0</v>
      </c>
      <c r="M76" s="537">
        <f t="shared" si="11"/>
        <v>1676</v>
      </c>
      <c r="N76" s="542">
        <f t="shared" si="13"/>
        <v>1676</v>
      </c>
      <c r="O76" s="98">
        <f>'[3]Populations-merged FY22'!L75</f>
        <v>8131</v>
      </c>
      <c r="P76" s="542">
        <f t="shared" si="14"/>
        <v>8131</v>
      </c>
      <c r="Q76" s="541">
        <f t="shared" si="15"/>
        <v>0.20612470790800638</v>
      </c>
      <c r="R76" s="540">
        <f t="shared" si="16"/>
        <v>0.20612470790800638</v>
      </c>
    </row>
    <row r="77" spans="1:18" ht="13" x14ac:dyDescent="0.25">
      <c r="A77" s="2">
        <v>1</v>
      </c>
      <c r="B77" s="2">
        <v>47</v>
      </c>
      <c r="C77" s="3" t="s">
        <v>538</v>
      </c>
      <c r="D77" s="538">
        <v>4702160</v>
      </c>
      <c r="E77" s="538" t="s">
        <v>427</v>
      </c>
      <c r="F77" s="537">
        <f>'[3]Populations-merged FY22'!F76</f>
        <v>661</v>
      </c>
      <c r="G77" s="544">
        <f>'[3]Spec Schs Calculations-22'!G74</f>
        <v>0</v>
      </c>
      <c r="H77" s="546">
        <f t="shared" si="12"/>
        <v>661</v>
      </c>
      <c r="I77" s="537">
        <f>'[3]Populations-merged FY22'!G76</f>
        <v>84</v>
      </c>
      <c r="J77" s="537">
        <f>'[3]Populations-merged FY22'!H76</f>
        <v>0</v>
      </c>
      <c r="K77" s="537">
        <f>'[3]Populations-merged FY22'!I76</f>
        <v>20</v>
      </c>
      <c r="L77" s="537">
        <f>'[3]Populations-merged FY22'!J76</f>
        <v>0</v>
      </c>
      <c r="M77" s="537">
        <f t="shared" si="11"/>
        <v>765</v>
      </c>
      <c r="N77" s="542">
        <f t="shared" si="13"/>
        <v>765</v>
      </c>
      <c r="O77" s="98">
        <f>'[3]Populations-merged FY22'!L76</f>
        <v>2234</v>
      </c>
      <c r="P77" s="542">
        <f t="shared" si="14"/>
        <v>2234</v>
      </c>
      <c r="Q77" s="541">
        <f t="shared" si="15"/>
        <v>0.34243509400179051</v>
      </c>
      <c r="R77" s="540">
        <f t="shared" si="16"/>
        <v>0.34243509400179051</v>
      </c>
    </row>
    <row r="78" spans="1:18" ht="13" x14ac:dyDescent="0.25">
      <c r="A78" s="2">
        <v>1</v>
      </c>
      <c r="B78" s="2">
        <v>47</v>
      </c>
      <c r="C78" s="3" t="s">
        <v>538</v>
      </c>
      <c r="D78" s="538">
        <v>4702190</v>
      </c>
      <c r="E78" s="538" t="s">
        <v>428</v>
      </c>
      <c r="F78" s="537">
        <f>'[3]Populations-merged FY22'!F77</f>
        <v>1746</v>
      </c>
      <c r="G78" s="544">
        <f>'[3]Spec Schs Calculations-22'!G75</f>
        <v>0</v>
      </c>
      <c r="H78" s="546">
        <f t="shared" si="12"/>
        <v>1746</v>
      </c>
      <c r="I78" s="537">
        <f>'[3]Populations-merged FY22'!G77</f>
        <v>17</v>
      </c>
      <c r="J78" s="537">
        <f>'[3]Populations-merged FY22'!H77</f>
        <v>0</v>
      </c>
      <c r="K78" s="537">
        <f>'[3]Populations-merged FY22'!I77</f>
        <v>24</v>
      </c>
      <c r="L78" s="537">
        <f>'[3]Populations-merged FY22'!J77</f>
        <v>0</v>
      </c>
      <c r="M78" s="537">
        <f t="shared" si="11"/>
        <v>1787</v>
      </c>
      <c r="N78" s="542">
        <f t="shared" si="13"/>
        <v>1787</v>
      </c>
      <c r="O78" s="98">
        <f>'[3]Populations-merged FY22'!L77</f>
        <v>7584</v>
      </c>
      <c r="P78" s="542">
        <f t="shared" si="14"/>
        <v>7584</v>
      </c>
      <c r="Q78" s="541">
        <f t="shared" si="15"/>
        <v>0.23562763713080168</v>
      </c>
      <c r="R78" s="540">
        <f t="shared" si="16"/>
        <v>0.23562763713080168</v>
      </c>
    </row>
    <row r="79" spans="1:18" ht="13" x14ac:dyDescent="0.25">
      <c r="A79" s="2">
        <v>1</v>
      </c>
      <c r="B79" s="2">
        <v>47</v>
      </c>
      <c r="C79" s="3" t="s">
        <v>538</v>
      </c>
      <c r="D79" s="538">
        <v>4702220</v>
      </c>
      <c r="E79" s="538" t="s">
        <v>429</v>
      </c>
      <c r="F79" s="537">
        <f>'[3]Populations-merged FY22'!F78</f>
        <v>9425</v>
      </c>
      <c r="G79" s="544">
        <f>'[3]Spec Schs Calculations-22'!G76</f>
        <v>31</v>
      </c>
      <c r="H79" s="546">
        <f t="shared" si="12"/>
        <v>9394</v>
      </c>
      <c r="I79" s="537">
        <f>'[3]Populations-merged FY22'!G78</f>
        <v>88</v>
      </c>
      <c r="J79" s="537">
        <f>'[3]Populations-merged FY22'!H78</f>
        <v>0</v>
      </c>
      <c r="K79" s="537">
        <f>'[3]Populations-merged FY22'!I78</f>
        <v>216</v>
      </c>
      <c r="L79" s="537">
        <f>'[3]Populations-merged FY22'!J78</f>
        <v>0</v>
      </c>
      <c r="M79" s="537">
        <f t="shared" si="11"/>
        <v>9729</v>
      </c>
      <c r="N79" s="542">
        <f t="shared" si="13"/>
        <v>9698</v>
      </c>
      <c r="O79" s="98">
        <f>'[3]Populations-merged FY22'!L78</f>
        <v>71487</v>
      </c>
      <c r="P79" s="542">
        <f t="shared" si="14"/>
        <v>71456</v>
      </c>
      <c r="Q79" s="541">
        <f t="shared" si="15"/>
        <v>0.13609467455621302</v>
      </c>
      <c r="R79" s="540">
        <f t="shared" si="16"/>
        <v>0.13571988356471115</v>
      </c>
    </row>
    <row r="80" spans="1:18" ht="13" x14ac:dyDescent="0.25">
      <c r="A80" s="2">
        <v>1</v>
      </c>
      <c r="B80" s="2">
        <v>47</v>
      </c>
      <c r="C80" s="3" t="s">
        <v>538</v>
      </c>
      <c r="D80" s="538">
        <v>4702280</v>
      </c>
      <c r="E80" s="538" t="s">
        <v>430</v>
      </c>
      <c r="F80" s="537">
        <f>'[3]Populations-merged FY22'!F79</f>
        <v>257</v>
      </c>
      <c r="G80" s="544">
        <f>'[3]Spec Schs Calculations-22'!G77</f>
        <v>1</v>
      </c>
      <c r="H80" s="546">
        <f t="shared" si="12"/>
        <v>256</v>
      </c>
      <c r="I80" s="537">
        <f>'[3]Populations-merged FY22'!G79</f>
        <v>0</v>
      </c>
      <c r="J80" s="537">
        <f>'[3]Populations-merged FY22'!H79</f>
        <v>0</v>
      </c>
      <c r="K80" s="537">
        <f>'[3]Populations-merged FY22'!I79</f>
        <v>0</v>
      </c>
      <c r="L80" s="537">
        <f>'[3]Populations-merged FY22'!J79</f>
        <v>0</v>
      </c>
      <c r="M80" s="537">
        <f t="shared" si="11"/>
        <v>257</v>
      </c>
      <c r="N80" s="542">
        <f t="shared" si="13"/>
        <v>256</v>
      </c>
      <c r="O80" s="98">
        <f>'[3]Populations-merged FY22'!L79</f>
        <v>717</v>
      </c>
      <c r="P80" s="542">
        <f t="shared" si="14"/>
        <v>716</v>
      </c>
      <c r="Q80" s="541">
        <f t="shared" si="15"/>
        <v>0.35843793584379358</v>
      </c>
      <c r="R80" s="540">
        <f t="shared" si="16"/>
        <v>0.35754189944134079</v>
      </c>
    </row>
    <row r="81" spans="1:18" ht="13" x14ac:dyDescent="0.25">
      <c r="C81" s="3"/>
      <c r="D81" s="548">
        <v>4700154</v>
      </c>
      <c r="E81" s="548" t="s">
        <v>154</v>
      </c>
      <c r="F81" s="537">
        <f>'[3]Populations-merged FY22'!F80</f>
        <v>212</v>
      </c>
      <c r="G81" s="544">
        <f>'[3]Spec Schs Calculations-22'!G78</f>
        <v>0</v>
      </c>
      <c r="H81" s="546">
        <f t="shared" si="12"/>
        <v>212</v>
      </c>
      <c r="I81" s="537">
        <f>'[3]Populations-merged FY22'!G80</f>
        <v>0</v>
      </c>
      <c r="J81" s="537">
        <f>'[3]Populations-merged FY22'!H80</f>
        <v>0</v>
      </c>
      <c r="K81" s="537">
        <f>'[3]Populations-merged FY22'!I80</f>
        <v>1</v>
      </c>
      <c r="L81" s="537">
        <f>'[3]Populations-merged FY22'!J80</f>
        <v>0</v>
      </c>
      <c r="M81" s="537">
        <f t="shared" si="11"/>
        <v>213</v>
      </c>
      <c r="N81" s="542">
        <f t="shared" si="13"/>
        <v>213</v>
      </c>
      <c r="O81" s="98">
        <f>'[3]Populations-merged FY22'!L80</f>
        <v>1801</v>
      </c>
      <c r="P81" s="542">
        <f t="shared" si="14"/>
        <v>1801</v>
      </c>
      <c r="Q81" s="547">
        <f t="shared" si="15"/>
        <v>0.11826762909494726</v>
      </c>
      <c r="R81" s="540">
        <f t="shared" si="16"/>
        <v>0.11826762909494726</v>
      </c>
    </row>
    <row r="82" spans="1:18" ht="13" x14ac:dyDescent="0.25">
      <c r="A82" s="2">
        <v>1</v>
      </c>
      <c r="B82" s="2">
        <v>47</v>
      </c>
      <c r="C82" s="3" t="s">
        <v>538</v>
      </c>
      <c r="D82" s="538">
        <v>4702310</v>
      </c>
      <c r="E82" s="538" t="s">
        <v>432</v>
      </c>
      <c r="F82" s="537">
        <f>'[3]Populations-merged FY22'!F81</f>
        <v>982</v>
      </c>
      <c r="G82" s="544">
        <f>'[3]Spec Schs Calculations-22'!G79</f>
        <v>5</v>
      </c>
      <c r="H82" s="546">
        <f t="shared" si="12"/>
        <v>977</v>
      </c>
      <c r="I82" s="537">
        <f>'[3]Populations-merged FY22'!G81</f>
        <v>0</v>
      </c>
      <c r="J82" s="537">
        <f>'[3]Populations-merged FY22'!H81</f>
        <v>0</v>
      </c>
      <c r="K82" s="537">
        <f>'[3]Populations-merged FY22'!I81</f>
        <v>6</v>
      </c>
      <c r="L82" s="537">
        <f>'[3]Populations-merged FY22'!J81</f>
        <v>0</v>
      </c>
      <c r="M82" s="537">
        <f t="shared" ref="M82:M113" si="17">SUM(F82,I82:L82)</f>
        <v>988</v>
      </c>
      <c r="N82" s="542">
        <f t="shared" si="13"/>
        <v>983</v>
      </c>
      <c r="O82" s="98">
        <f>'[3]Populations-merged FY22'!L81</f>
        <v>4184</v>
      </c>
      <c r="P82" s="542">
        <f t="shared" si="14"/>
        <v>4179</v>
      </c>
      <c r="Q82" s="541">
        <f t="shared" si="15"/>
        <v>0.23613766730401531</v>
      </c>
      <c r="R82" s="540">
        <f t="shared" si="16"/>
        <v>0.23522373773630054</v>
      </c>
    </row>
    <row r="83" spans="1:18" ht="13" x14ac:dyDescent="0.25">
      <c r="A83" s="2">
        <v>1</v>
      </c>
      <c r="B83" s="2">
        <v>47</v>
      </c>
      <c r="C83" s="3" t="s">
        <v>538</v>
      </c>
      <c r="D83" s="538">
        <v>4702340</v>
      </c>
      <c r="E83" s="538" t="s">
        <v>433</v>
      </c>
      <c r="F83" s="537">
        <f>'[3]Populations-merged FY22'!F82</f>
        <v>1558</v>
      </c>
      <c r="G83" s="544">
        <f>'[3]Spec Schs Calculations-22'!G80</f>
        <v>0</v>
      </c>
      <c r="H83" s="546">
        <f t="shared" si="12"/>
        <v>1558</v>
      </c>
      <c r="I83" s="537">
        <f>'[3]Populations-merged FY22'!G82</f>
        <v>0</v>
      </c>
      <c r="J83" s="537">
        <f>'[3]Populations-merged FY22'!H82</f>
        <v>0</v>
      </c>
      <c r="K83" s="537">
        <f>'[3]Populations-merged FY22'!I82</f>
        <v>66</v>
      </c>
      <c r="L83" s="537">
        <f>'[3]Populations-merged FY22'!J82</f>
        <v>0</v>
      </c>
      <c r="M83" s="537">
        <f t="shared" si="17"/>
        <v>1624</v>
      </c>
      <c r="N83" s="542">
        <f t="shared" si="13"/>
        <v>1624</v>
      </c>
      <c r="O83" s="98">
        <f>'[3]Populations-merged FY22'!L82</f>
        <v>8025</v>
      </c>
      <c r="P83" s="542">
        <f t="shared" si="14"/>
        <v>8025</v>
      </c>
      <c r="Q83" s="541">
        <f t="shared" si="15"/>
        <v>0.20236760124610592</v>
      </c>
      <c r="R83" s="540">
        <f t="shared" si="16"/>
        <v>0.20236760124610592</v>
      </c>
    </row>
    <row r="84" spans="1:18" ht="13" x14ac:dyDescent="0.25">
      <c r="A84" s="2">
        <v>1</v>
      </c>
      <c r="B84" s="2">
        <v>47</v>
      </c>
      <c r="C84" s="3" t="s">
        <v>538</v>
      </c>
      <c r="D84" s="538">
        <v>4702370</v>
      </c>
      <c r="E84" s="538" t="s">
        <v>434</v>
      </c>
      <c r="F84" s="537">
        <f>'[3]Populations-merged FY22'!F83</f>
        <v>643</v>
      </c>
      <c r="G84" s="544">
        <f>'[3]Spec Schs Calculations-22'!G81</f>
        <v>0</v>
      </c>
      <c r="H84" s="546">
        <f t="shared" si="12"/>
        <v>643</v>
      </c>
      <c r="I84" s="537">
        <f>'[3]Populations-merged FY22'!G83</f>
        <v>0</v>
      </c>
      <c r="J84" s="537">
        <f>'[3]Populations-merged FY22'!H83</f>
        <v>0</v>
      </c>
      <c r="K84" s="537">
        <f>'[3]Populations-merged FY22'!I83</f>
        <v>0</v>
      </c>
      <c r="L84" s="537">
        <f>'[3]Populations-merged FY22'!J83</f>
        <v>0</v>
      </c>
      <c r="M84" s="537">
        <f t="shared" si="17"/>
        <v>643</v>
      </c>
      <c r="N84" s="542">
        <f t="shared" si="13"/>
        <v>643</v>
      </c>
      <c r="O84" s="98">
        <f>'[3]Populations-merged FY22'!L83</f>
        <v>4340</v>
      </c>
      <c r="P84" s="542">
        <f t="shared" si="14"/>
        <v>4340</v>
      </c>
      <c r="Q84" s="541">
        <f t="shared" si="15"/>
        <v>0.14815668202764978</v>
      </c>
      <c r="R84" s="540">
        <f t="shared" si="16"/>
        <v>0.14815668202764978</v>
      </c>
    </row>
    <row r="85" spans="1:18" ht="13" x14ac:dyDescent="0.25">
      <c r="A85" s="2">
        <v>1</v>
      </c>
      <c r="B85" s="2">
        <v>47</v>
      </c>
      <c r="C85" s="3" t="s">
        <v>538</v>
      </c>
      <c r="D85" s="538">
        <v>4702400</v>
      </c>
      <c r="E85" s="538" t="s">
        <v>435</v>
      </c>
      <c r="F85" s="537">
        <f>'[3]Populations-merged FY22'!F84</f>
        <v>262</v>
      </c>
      <c r="G85" s="544">
        <f>'[3]Spec Schs Calculations-22'!G82</f>
        <v>0</v>
      </c>
      <c r="H85" s="546">
        <f t="shared" si="12"/>
        <v>262</v>
      </c>
      <c r="I85" s="537">
        <f>'[3]Populations-merged FY22'!G84</f>
        <v>0</v>
      </c>
      <c r="J85" s="537">
        <f>'[3]Populations-merged FY22'!H84</f>
        <v>0</v>
      </c>
      <c r="K85" s="537">
        <f>'[3]Populations-merged FY22'!I84</f>
        <v>14</v>
      </c>
      <c r="L85" s="537">
        <f>'[3]Populations-merged FY22'!J84</f>
        <v>0</v>
      </c>
      <c r="M85" s="537">
        <f t="shared" si="17"/>
        <v>276</v>
      </c>
      <c r="N85" s="542">
        <f t="shared" si="13"/>
        <v>276</v>
      </c>
      <c r="O85" s="98">
        <f>'[3]Populations-merged FY22'!L84</f>
        <v>1661</v>
      </c>
      <c r="P85" s="542">
        <f t="shared" si="14"/>
        <v>1661</v>
      </c>
      <c r="Q85" s="541">
        <f t="shared" si="15"/>
        <v>0.16616496086694763</v>
      </c>
      <c r="R85" s="540">
        <f t="shared" si="16"/>
        <v>0.16616496086694763</v>
      </c>
    </row>
    <row r="86" spans="1:18" ht="13" x14ac:dyDescent="0.25">
      <c r="A86" s="2">
        <v>1</v>
      </c>
      <c r="B86" s="2">
        <v>47</v>
      </c>
      <c r="C86" s="3" t="s">
        <v>538</v>
      </c>
      <c r="D86" s="538">
        <v>4702430</v>
      </c>
      <c r="E86" s="538" t="s">
        <v>436</v>
      </c>
      <c r="F86" s="537">
        <f>'[3]Populations-merged FY22'!F85</f>
        <v>427</v>
      </c>
      <c r="G86" s="544">
        <f>'[3]Spec Schs Calculations-22'!G83</f>
        <v>1</v>
      </c>
      <c r="H86" s="546">
        <f t="shared" si="12"/>
        <v>426</v>
      </c>
      <c r="I86" s="537">
        <f>'[3]Populations-merged FY22'!G85</f>
        <v>0</v>
      </c>
      <c r="J86" s="537">
        <f>'[3]Populations-merged FY22'!H85</f>
        <v>0</v>
      </c>
      <c r="K86" s="537">
        <f>'[3]Populations-merged FY22'!I85</f>
        <v>15</v>
      </c>
      <c r="L86" s="537">
        <f>'[3]Populations-merged FY22'!J85</f>
        <v>0</v>
      </c>
      <c r="M86" s="537">
        <f t="shared" si="17"/>
        <v>442</v>
      </c>
      <c r="N86" s="542">
        <f t="shared" si="13"/>
        <v>441</v>
      </c>
      <c r="O86" s="98">
        <f>'[3]Populations-merged FY22'!L85</f>
        <v>1993</v>
      </c>
      <c r="P86" s="542">
        <f t="shared" si="14"/>
        <v>1992</v>
      </c>
      <c r="Q86" s="541">
        <f t="shared" si="15"/>
        <v>0.2217762167586553</v>
      </c>
      <c r="R86" s="540">
        <f t="shared" si="16"/>
        <v>0.2213855421686747</v>
      </c>
    </row>
    <row r="87" spans="1:18" ht="13" x14ac:dyDescent="0.25">
      <c r="A87" s="2">
        <v>1</v>
      </c>
      <c r="B87" s="2">
        <v>47</v>
      </c>
      <c r="C87" s="3" t="s">
        <v>538</v>
      </c>
      <c r="D87" s="538">
        <v>4702460</v>
      </c>
      <c r="E87" s="538" t="s">
        <v>545</v>
      </c>
      <c r="F87" s="537">
        <f>'[3]Populations-merged FY22'!F86</f>
        <v>192</v>
      </c>
      <c r="G87" s="544">
        <f>'[3]Spec Schs Calculations-22'!G84</f>
        <v>1</v>
      </c>
      <c r="H87" s="546">
        <f t="shared" si="12"/>
        <v>191</v>
      </c>
      <c r="I87" s="537">
        <f>'[3]Populations-merged FY22'!G86</f>
        <v>0</v>
      </c>
      <c r="J87" s="537">
        <f>'[3]Populations-merged FY22'!H86</f>
        <v>0</v>
      </c>
      <c r="K87" s="537">
        <f>'[3]Populations-merged FY22'!I86</f>
        <v>10</v>
      </c>
      <c r="L87" s="537">
        <f>'[3]Populations-merged FY22'!J86</f>
        <v>0</v>
      </c>
      <c r="M87" s="537">
        <f t="shared" si="17"/>
        <v>202</v>
      </c>
      <c r="N87" s="542">
        <f t="shared" si="13"/>
        <v>201</v>
      </c>
      <c r="O87" s="98">
        <f>'[3]Populations-merged FY22'!L86</f>
        <v>820</v>
      </c>
      <c r="P87" s="542">
        <f t="shared" si="14"/>
        <v>819</v>
      </c>
      <c r="Q87" s="541">
        <f t="shared" si="15"/>
        <v>0.24634146341463414</v>
      </c>
      <c r="R87" s="540">
        <f t="shared" si="16"/>
        <v>0.24542124542124541</v>
      </c>
    </row>
    <row r="88" spans="1:18" ht="13" x14ac:dyDescent="0.25">
      <c r="A88" s="2">
        <v>1</v>
      </c>
      <c r="B88" s="2">
        <v>47</v>
      </c>
      <c r="C88" s="3" t="s">
        <v>538</v>
      </c>
      <c r="D88" s="538">
        <v>4702490</v>
      </c>
      <c r="E88" s="538" t="s">
        <v>438</v>
      </c>
      <c r="F88" s="537">
        <f>'[3]Populations-merged FY22'!F87</f>
        <v>679</v>
      </c>
      <c r="G88" s="544">
        <f>'[3]Spec Schs Calculations-22'!G85</f>
        <v>0</v>
      </c>
      <c r="H88" s="546">
        <f t="shared" si="12"/>
        <v>679</v>
      </c>
      <c r="I88" s="537">
        <f>'[3]Populations-merged FY22'!G87</f>
        <v>0</v>
      </c>
      <c r="J88" s="537">
        <f>'[3]Populations-merged FY22'!H87</f>
        <v>0</v>
      </c>
      <c r="K88" s="537">
        <f>'[3]Populations-merged FY22'!I87</f>
        <v>25</v>
      </c>
      <c r="L88" s="537">
        <f>'[3]Populations-merged FY22'!J87</f>
        <v>0</v>
      </c>
      <c r="M88" s="537">
        <f t="shared" si="17"/>
        <v>704</v>
      </c>
      <c r="N88" s="542">
        <f t="shared" si="13"/>
        <v>704</v>
      </c>
      <c r="O88" s="98">
        <f>'[3]Populations-merged FY22'!L87</f>
        <v>4675</v>
      </c>
      <c r="P88" s="542">
        <f t="shared" si="14"/>
        <v>4675</v>
      </c>
      <c r="Q88" s="541">
        <f t="shared" si="15"/>
        <v>0.15058823529411763</v>
      </c>
      <c r="R88" s="540">
        <f t="shared" si="16"/>
        <v>0.15058823529411763</v>
      </c>
    </row>
    <row r="89" spans="1:18" ht="13" x14ac:dyDescent="0.25">
      <c r="A89" s="2">
        <v>1</v>
      </c>
      <c r="B89" s="2">
        <v>47</v>
      </c>
      <c r="C89" s="3" t="s">
        <v>538</v>
      </c>
      <c r="D89" s="538">
        <v>4702520</v>
      </c>
      <c r="E89" s="538" t="s">
        <v>439</v>
      </c>
      <c r="F89" s="537">
        <f>'[3]Populations-merged FY22'!F88</f>
        <v>706</v>
      </c>
      <c r="G89" s="544">
        <f>'[3]Spec Schs Calculations-22'!G86</f>
        <v>0</v>
      </c>
      <c r="H89" s="546">
        <f t="shared" si="12"/>
        <v>706</v>
      </c>
      <c r="I89" s="537">
        <f>'[3]Populations-merged FY22'!G88</f>
        <v>0</v>
      </c>
      <c r="J89" s="537">
        <f>'[3]Populations-merged FY22'!H88</f>
        <v>0</v>
      </c>
      <c r="K89" s="537">
        <f>'[3]Populations-merged FY22'!I88</f>
        <v>25</v>
      </c>
      <c r="L89" s="537">
        <f>'[3]Populations-merged FY22'!J88</f>
        <v>0</v>
      </c>
      <c r="M89" s="537">
        <f t="shared" si="17"/>
        <v>731</v>
      </c>
      <c r="N89" s="542">
        <f t="shared" si="13"/>
        <v>731</v>
      </c>
      <c r="O89" s="98">
        <f>'[3]Populations-merged FY22'!L88</f>
        <v>6035</v>
      </c>
      <c r="P89" s="542">
        <f t="shared" si="14"/>
        <v>6035</v>
      </c>
      <c r="Q89" s="541">
        <f t="shared" si="15"/>
        <v>0.12112676056338029</v>
      </c>
      <c r="R89" s="540">
        <f t="shared" si="16"/>
        <v>0.12112676056338029</v>
      </c>
    </row>
    <row r="90" spans="1:18" ht="13" x14ac:dyDescent="0.25">
      <c r="A90" s="2">
        <v>1</v>
      </c>
      <c r="B90" s="2">
        <v>47</v>
      </c>
      <c r="C90" s="3" t="s">
        <v>538</v>
      </c>
      <c r="D90" s="538">
        <v>4702550</v>
      </c>
      <c r="E90" s="538" t="s">
        <v>440</v>
      </c>
      <c r="F90" s="537">
        <f>'[3]Populations-merged FY22'!F89</f>
        <v>818</v>
      </c>
      <c r="G90" s="544">
        <f>'[3]Spec Schs Calculations-22'!G87</f>
        <v>1</v>
      </c>
      <c r="H90" s="546">
        <f t="shared" si="12"/>
        <v>817</v>
      </c>
      <c r="I90" s="537">
        <f>'[3]Populations-merged FY22'!G89</f>
        <v>0</v>
      </c>
      <c r="J90" s="537">
        <f>'[3]Populations-merged FY22'!H89</f>
        <v>0</v>
      </c>
      <c r="K90" s="537">
        <f>'[3]Populations-merged FY22'!I89</f>
        <v>41</v>
      </c>
      <c r="L90" s="537">
        <f>'[3]Populations-merged FY22'!J89</f>
        <v>0</v>
      </c>
      <c r="M90" s="537">
        <f t="shared" si="17"/>
        <v>859</v>
      </c>
      <c r="N90" s="542">
        <f t="shared" si="13"/>
        <v>858</v>
      </c>
      <c r="O90" s="98">
        <f>'[3]Populations-merged FY22'!L89</f>
        <v>4306</v>
      </c>
      <c r="P90" s="542">
        <f t="shared" si="14"/>
        <v>4305</v>
      </c>
      <c r="Q90" s="541">
        <f t="shared" si="15"/>
        <v>0.19948908499767765</v>
      </c>
      <c r="R90" s="540">
        <f t="shared" si="16"/>
        <v>0.19930313588850174</v>
      </c>
    </row>
    <row r="91" spans="1:18" ht="13" x14ac:dyDescent="0.25">
      <c r="A91" s="2">
        <v>1</v>
      </c>
      <c r="B91" s="2">
        <v>47</v>
      </c>
      <c r="C91" s="3" t="s">
        <v>538</v>
      </c>
      <c r="D91" s="538">
        <v>4702580</v>
      </c>
      <c r="E91" s="538" t="s">
        <v>546</v>
      </c>
      <c r="F91" s="537">
        <f>'[3]Populations-merged FY22'!F90</f>
        <v>4319</v>
      </c>
      <c r="G91" s="544">
        <f>'[3]Spec Schs Calculations-22'!G88</f>
        <v>12</v>
      </c>
      <c r="H91" s="546">
        <f t="shared" si="12"/>
        <v>4307</v>
      </c>
      <c r="I91" s="537">
        <f>'[3]Populations-merged FY22'!G90</f>
        <v>50</v>
      </c>
      <c r="J91" s="537">
        <f>'[3]Populations-merged FY22'!H90</f>
        <v>0</v>
      </c>
      <c r="K91" s="537">
        <f>'[3]Populations-merged FY22'!I90</f>
        <v>84</v>
      </c>
      <c r="L91" s="537">
        <f>'[3]Populations-merged FY22'!J90</f>
        <v>0</v>
      </c>
      <c r="M91" s="537">
        <f t="shared" si="17"/>
        <v>4453</v>
      </c>
      <c r="N91" s="542">
        <f t="shared" si="13"/>
        <v>4441</v>
      </c>
      <c r="O91" s="98">
        <f>'[3]Populations-merged FY22'!L90</f>
        <v>15714</v>
      </c>
      <c r="P91" s="542">
        <f t="shared" si="14"/>
        <v>15702</v>
      </c>
      <c r="Q91" s="541">
        <f t="shared" si="15"/>
        <v>0.28337787959781086</v>
      </c>
      <c r="R91" s="540">
        <f t="shared" si="16"/>
        <v>0.28283021271175646</v>
      </c>
    </row>
    <row r="92" spans="1:18" ht="13" x14ac:dyDescent="0.25">
      <c r="A92" s="2">
        <v>1</v>
      </c>
      <c r="B92" s="2">
        <v>47</v>
      </c>
      <c r="C92" s="3" t="s">
        <v>538</v>
      </c>
      <c r="D92" s="538">
        <v>4702610</v>
      </c>
      <c r="E92" s="538" t="s">
        <v>442</v>
      </c>
      <c r="F92" s="537">
        <f>'[3]Populations-merged FY22'!F91</f>
        <v>269</v>
      </c>
      <c r="G92" s="544">
        <f>'[3]Spec Schs Calculations-22'!G89</f>
        <v>0</v>
      </c>
      <c r="H92" s="546">
        <f t="shared" si="12"/>
        <v>269</v>
      </c>
      <c r="I92" s="537">
        <f>'[3]Populations-merged FY22'!G91</f>
        <v>0</v>
      </c>
      <c r="J92" s="537">
        <f>'[3]Populations-merged FY22'!H91</f>
        <v>0</v>
      </c>
      <c r="K92" s="537">
        <f>'[3]Populations-merged FY22'!I91</f>
        <v>3</v>
      </c>
      <c r="L92" s="537">
        <f>'[3]Populations-merged FY22'!J91</f>
        <v>0</v>
      </c>
      <c r="M92" s="537">
        <f t="shared" si="17"/>
        <v>272</v>
      </c>
      <c r="N92" s="542">
        <f t="shared" si="13"/>
        <v>272</v>
      </c>
      <c r="O92" s="98">
        <f>'[3]Populations-merged FY22'!L91</f>
        <v>1284</v>
      </c>
      <c r="P92" s="542">
        <f t="shared" si="14"/>
        <v>1284</v>
      </c>
      <c r="Q92" s="541">
        <f t="shared" si="15"/>
        <v>0.21183800623052959</v>
      </c>
      <c r="R92" s="540">
        <f t="shared" si="16"/>
        <v>0.21183800623052959</v>
      </c>
    </row>
    <row r="93" spans="1:18" ht="13" x14ac:dyDescent="0.25">
      <c r="A93" s="2">
        <v>1</v>
      </c>
      <c r="B93" s="2">
        <v>47</v>
      </c>
      <c r="C93" s="3" t="s">
        <v>538</v>
      </c>
      <c r="D93" s="538">
        <v>4702640</v>
      </c>
      <c r="E93" s="538" t="s">
        <v>443</v>
      </c>
      <c r="F93" s="537">
        <f>'[3]Populations-merged FY22'!F92</f>
        <v>870</v>
      </c>
      <c r="G93" s="544">
        <f>'[3]Spec Schs Calculations-22'!G90</f>
        <v>0</v>
      </c>
      <c r="H93" s="546">
        <f t="shared" si="12"/>
        <v>870</v>
      </c>
      <c r="I93" s="537">
        <f>'[3]Populations-merged FY22'!G92</f>
        <v>0</v>
      </c>
      <c r="J93" s="537">
        <f>'[3]Populations-merged FY22'!H92</f>
        <v>0</v>
      </c>
      <c r="K93" s="537">
        <f>'[3]Populations-merged FY22'!I92</f>
        <v>17</v>
      </c>
      <c r="L93" s="537">
        <f>'[3]Populations-merged FY22'!J92</f>
        <v>0</v>
      </c>
      <c r="M93" s="537">
        <f t="shared" si="17"/>
        <v>887</v>
      </c>
      <c r="N93" s="542">
        <f t="shared" si="13"/>
        <v>887</v>
      </c>
      <c r="O93" s="98">
        <f>'[3]Populations-merged FY22'!L92</f>
        <v>4264</v>
      </c>
      <c r="P93" s="542">
        <f t="shared" si="14"/>
        <v>4264</v>
      </c>
      <c r="Q93" s="541">
        <f t="shared" si="15"/>
        <v>0.20802063789868669</v>
      </c>
      <c r="R93" s="540">
        <f t="shared" si="16"/>
        <v>0.20802063789868669</v>
      </c>
    </row>
    <row r="94" spans="1:18" ht="13" x14ac:dyDescent="0.25">
      <c r="A94" s="2">
        <v>1</v>
      </c>
      <c r="B94" s="2">
        <v>47</v>
      </c>
      <c r="C94" s="3" t="s">
        <v>538</v>
      </c>
      <c r="D94" s="538">
        <v>4702670</v>
      </c>
      <c r="E94" s="538" t="s">
        <v>444</v>
      </c>
      <c r="F94" s="537">
        <f>'[3]Populations-merged FY22'!F93</f>
        <v>1089</v>
      </c>
      <c r="G94" s="544">
        <f>'[3]Spec Schs Calculations-22'!G91</f>
        <v>2</v>
      </c>
      <c r="H94" s="546">
        <f t="shared" si="12"/>
        <v>1087</v>
      </c>
      <c r="I94" s="537">
        <f>'[3]Populations-merged FY22'!G93</f>
        <v>0</v>
      </c>
      <c r="J94" s="537">
        <f>'[3]Populations-merged FY22'!H93</f>
        <v>0</v>
      </c>
      <c r="K94" s="537">
        <f>'[3]Populations-merged FY22'!I93</f>
        <v>25</v>
      </c>
      <c r="L94" s="537">
        <f>'[3]Populations-merged FY22'!J93</f>
        <v>0</v>
      </c>
      <c r="M94" s="537">
        <f t="shared" si="17"/>
        <v>1114</v>
      </c>
      <c r="N94" s="542">
        <f t="shared" si="13"/>
        <v>1112</v>
      </c>
      <c r="O94" s="98">
        <f>'[3]Populations-merged FY22'!L93</f>
        <v>5819</v>
      </c>
      <c r="P94" s="542">
        <f t="shared" si="14"/>
        <v>5817</v>
      </c>
      <c r="Q94" s="541">
        <f t="shared" si="15"/>
        <v>0.1914418284928682</v>
      </c>
      <c r="R94" s="540">
        <f t="shared" si="16"/>
        <v>0.19116383015299984</v>
      </c>
    </row>
    <row r="95" spans="1:18" ht="13" x14ac:dyDescent="0.25">
      <c r="A95" s="2">
        <v>1</v>
      </c>
      <c r="B95" s="2">
        <v>47</v>
      </c>
      <c r="C95" s="3" t="s">
        <v>538</v>
      </c>
      <c r="D95" s="538">
        <v>4702700</v>
      </c>
      <c r="E95" s="538" t="s">
        <v>445</v>
      </c>
      <c r="F95" s="537">
        <f>'[3]Populations-merged FY22'!F94</f>
        <v>536</v>
      </c>
      <c r="G95" s="544">
        <f>'[3]Spec Schs Calculations-22'!G92</f>
        <v>0</v>
      </c>
      <c r="H95" s="546">
        <f t="shared" si="12"/>
        <v>536</v>
      </c>
      <c r="I95" s="537">
        <f>'[3]Populations-merged FY22'!G94</f>
        <v>0</v>
      </c>
      <c r="J95" s="537">
        <f>'[3]Populations-merged FY22'!H94</f>
        <v>0</v>
      </c>
      <c r="K95" s="537">
        <f>'[3]Populations-merged FY22'!I94</f>
        <v>32</v>
      </c>
      <c r="L95" s="537">
        <f>'[3]Populations-merged FY22'!J94</f>
        <v>0</v>
      </c>
      <c r="M95" s="537">
        <f t="shared" si="17"/>
        <v>568</v>
      </c>
      <c r="N95" s="542">
        <f t="shared" si="13"/>
        <v>568</v>
      </c>
      <c r="O95" s="98">
        <f>'[3]Populations-merged FY22'!L94</f>
        <v>5049</v>
      </c>
      <c r="P95" s="542">
        <f t="shared" si="14"/>
        <v>5049</v>
      </c>
      <c r="Q95" s="541">
        <f t="shared" si="15"/>
        <v>0.11249752426223014</v>
      </c>
      <c r="R95" s="540">
        <f t="shared" si="16"/>
        <v>0.11249752426223014</v>
      </c>
    </row>
    <row r="96" spans="1:18" ht="13" x14ac:dyDescent="0.25">
      <c r="A96" s="2">
        <v>1</v>
      </c>
      <c r="B96" s="2">
        <v>47</v>
      </c>
      <c r="C96" s="3" t="s">
        <v>538</v>
      </c>
      <c r="D96" s="538">
        <v>4702760</v>
      </c>
      <c r="E96" s="538" t="s">
        <v>446</v>
      </c>
      <c r="F96" s="537">
        <f>'[3]Populations-merged FY22'!F95</f>
        <v>1786</v>
      </c>
      <c r="G96" s="544">
        <f>'[3]Spec Schs Calculations-22'!G93</f>
        <v>4</v>
      </c>
      <c r="H96" s="546">
        <f t="shared" si="12"/>
        <v>1782</v>
      </c>
      <c r="I96" s="537">
        <f>'[3]Populations-merged FY22'!G95</f>
        <v>26</v>
      </c>
      <c r="J96" s="537">
        <f>'[3]Populations-merged FY22'!H95</f>
        <v>0</v>
      </c>
      <c r="K96" s="537">
        <f>'[3]Populations-merged FY22'!I95</f>
        <v>32</v>
      </c>
      <c r="L96" s="537">
        <f>'[3]Populations-merged FY22'!J95</f>
        <v>0</v>
      </c>
      <c r="M96" s="537">
        <f t="shared" si="17"/>
        <v>1844</v>
      </c>
      <c r="N96" s="542">
        <f t="shared" si="13"/>
        <v>1840</v>
      </c>
      <c r="O96" s="98">
        <f>'[3]Populations-merged FY22'!L95</f>
        <v>15919</v>
      </c>
      <c r="P96" s="542">
        <f t="shared" si="14"/>
        <v>15915</v>
      </c>
      <c r="Q96" s="541">
        <f t="shared" si="15"/>
        <v>0.11583642188579685</v>
      </c>
      <c r="R96" s="540">
        <f t="shared" si="16"/>
        <v>0.11561420043983663</v>
      </c>
    </row>
    <row r="97" spans="1:18" ht="13" x14ac:dyDescent="0.25">
      <c r="A97" s="2">
        <v>1</v>
      </c>
      <c r="B97" s="2">
        <v>47</v>
      </c>
      <c r="C97" s="3" t="s">
        <v>538</v>
      </c>
      <c r="D97" s="538">
        <v>4702790</v>
      </c>
      <c r="E97" s="538" t="s">
        <v>447</v>
      </c>
      <c r="F97" s="537">
        <f>'[3]Populations-merged FY22'!F96</f>
        <v>227</v>
      </c>
      <c r="G97" s="544">
        <f>'[3]Spec Schs Calculations-22'!G94</f>
        <v>0</v>
      </c>
      <c r="H97" s="546">
        <f t="shared" si="12"/>
        <v>227</v>
      </c>
      <c r="I97" s="537">
        <f>'[3]Populations-merged FY22'!G96</f>
        <v>0</v>
      </c>
      <c r="J97" s="537">
        <f>'[3]Populations-merged FY22'!H96</f>
        <v>0</v>
      </c>
      <c r="K97" s="537">
        <f>'[3]Populations-merged FY22'!I96</f>
        <v>0</v>
      </c>
      <c r="L97" s="537">
        <f>'[3]Populations-merged FY22'!J96</f>
        <v>0</v>
      </c>
      <c r="M97" s="537">
        <f t="shared" si="17"/>
        <v>227</v>
      </c>
      <c r="N97" s="542">
        <f t="shared" si="13"/>
        <v>227</v>
      </c>
      <c r="O97" s="98">
        <f>'[3]Populations-merged FY22'!L96</f>
        <v>1097</v>
      </c>
      <c r="P97" s="542">
        <f t="shared" si="14"/>
        <v>1097</v>
      </c>
      <c r="Q97" s="541">
        <f t="shared" si="15"/>
        <v>0.20692798541476753</v>
      </c>
      <c r="R97" s="540">
        <f t="shared" si="16"/>
        <v>0.20692798541476753</v>
      </c>
    </row>
    <row r="98" spans="1:18" ht="13" x14ac:dyDescent="0.25">
      <c r="A98" s="2">
        <v>1</v>
      </c>
      <c r="B98" s="2">
        <v>47</v>
      </c>
      <c r="C98" s="3" t="s">
        <v>538</v>
      </c>
      <c r="D98" s="538">
        <v>4702820</v>
      </c>
      <c r="E98" s="538" t="s">
        <v>448</v>
      </c>
      <c r="F98" s="537">
        <f>'[3]Populations-merged FY22'!F97</f>
        <v>1102</v>
      </c>
      <c r="G98" s="544">
        <f>'[3]Spec Schs Calculations-22'!G95</f>
        <v>1</v>
      </c>
      <c r="H98" s="546">
        <f t="shared" si="12"/>
        <v>1101</v>
      </c>
      <c r="I98" s="537">
        <f>'[3]Populations-merged FY22'!G97</f>
        <v>0</v>
      </c>
      <c r="J98" s="537">
        <f>'[3]Populations-merged FY22'!H97</f>
        <v>0</v>
      </c>
      <c r="K98" s="537">
        <f>'[3]Populations-merged FY22'!I97</f>
        <v>59</v>
      </c>
      <c r="L98" s="537">
        <f>'[3]Populations-merged FY22'!J97</f>
        <v>0</v>
      </c>
      <c r="M98" s="537">
        <f t="shared" si="17"/>
        <v>1161</v>
      </c>
      <c r="N98" s="542">
        <f t="shared" si="13"/>
        <v>1160</v>
      </c>
      <c r="O98" s="98">
        <f>'[3]Populations-merged FY22'!L97</f>
        <v>6614</v>
      </c>
      <c r="P98" s="542">
        <f t="shared" si="14"/>
        <v>6613</v>
      </c>
      <c r="Q98" s="541">
        <f t="shared" si="15"/>
        <v>0.17553674024795887</v>
      </c>
      <c r="R98" s="540">
        <f t="shared" si="16"/>
        <v>0.17541206714048088</v>
      </c>
    </row>
    <row r="99" spans="1:18" ht="13" x14ac:dyDescent="0.25">
      <c r="A99" s="2">
        <v>1</v>
      </c>
      <c r="B99" s="2">
        <v>47</v>
      </c>
      <c r="C99" s="3" t="s">
        <v>538</v>
      </c>
      <c r="D99" s="538">
        <v>4702880</v>
      </c>
      <c r="E99" s="538" t="s">
        <v>449</v>
      </c>
      <c r="F99" s="537">
        <f>'[3]Populations-merged FY22'!F98</f>
        <v>845</v>
      </c>
      <c r="G99" s="544">
        <f>'[3]Spec Schs Calculations-22'!G96</f>
        <v>2</v>
      </c>
      <c r="H99" s="546">
        <f t="shared" si="12"/>
        <v>843</v>
      </c>
      <c r="I99" s="537">
        <f>'[3]Populations-merged FY22'!G98</f>
        <v>0</v>
      </c>
      <c r="J99" s="537">
        <f>'[3]Populations-merged FY22'!H98</f>
        <v>0</v>
      </c>
      <c r="K99" s="537">
        <f>'[3]Populations-merged FY22'!I98</f>
        <v>23</v>
      </c>
      <c r="L99" s="537">
        <f>'[3]Populations-merged FY22'!J98</f>
        <v>0</v>
      </c>
      <c r="M99" s="537">
        <f t="shared" si="17"/>
        <v>868</v>
      </c>
      <c r="N99" s="542">
        <f t="shared" si="13"/>
        <v>866</v>
      </c>
      <c r="O99" s="98">
        <f>'[3]Populations-merged FY22'!L98</f>
        <v>4191</v>
      </c>
      <c r="P99" s="542">
        <f t="shared" si="14"/>
        <v>4189</v>
      </c>
      <c r="Q99" s="541">
        <f t="shared" si="15"/>
        <v>0.20711047482701025</v>
      </c>
      <c r="R99" s="540">
        <f t="shared" si="16"/>
        <v>0.20673191692528051</v>
      </c>
    </row>
    <row r="100" spans="1:18" ht="13" x14ac:dyDescent="0.25">
      <c r="A100" s="2">
        <v>1</v>
      </c>
      <c r="B100" s="2">
        <v>47</v>
      </c>
      <c r="C100" s="3" t="s">
        <v>538</v>
      </c>
      <c r="D100" s="538">
        <v>4702910</v>
      </c>
      <c r="E100" s="538" t="s">
        <v>450</v>
      </c>
      <c r="F100" s="537">
        <f>'[3]Populations-merged FY22'!F99</f>
        <v>408</v>
      </c>
      <c r="G100" s="544">
        <f>'[3]Spec Schs Calculations-22'!G97</f>
        <v>0</v>
      </c>
      <c r="H100" s="546">
        <f t="shared" si="12"/>
        <v>408</v>
      </c>
      <c r="I100" s="537">
        <f>'[3]Populations-merged FY22'!G99</f>
        <v>0</v>
      </c>
      <c r="J100" s="537">
        <f>'[3]Populations-merged FY22'!H99</f>
        <v>0</v>
      </c>
      <c r="K100" s="537">
        <f>'[3]Populations-merged FY22'!I99</f>
        <v>9</v>
      </c>
      <c r="L100" s="537">
        <f>'[3]Populations-merged FY22'!J99</f>
        <v>0</v>
      </c>
      <c r="M100" s="537">
        <f t="shared" si="17"/>
        <v>417</v>
      </c>
      <c r="N100" s="542">
        <f t="shared" si="13"/>
        <v>417</v>
      </c>
      <c r="O100" s="98">
        <f>'[3]Populations-merged FY22'!L99</f>
        <v>1830</v>
      </c>
      <c r="P100" s="542">
        <f t="shared" si="14"/>
        <v>1830</v>
      </c>
      <c r="Q100" s="541">
        <f t="shared" si="15"/>
        <v>0.22786885245901639</v>
      </c>
      <c r="R100" s="540">
        <f t="shared" si="16"/>
        <v>0.22786885245901639</v>
      </c>
    </row>
    <row r="101" spans="1:18" ht="13" x14ac:dyDescent="0.25">
      <c r="A101" s="2">
        <v>1</v>
      </c>
      <c r="B101" s="2">
        <v>47</v>
      </c>
      <c r="C101" s="3" t="s">
        <v>538</v>
      </c>
      <c r="D101" s="538">
        <v>4702970</v>
      </c>
      <c r="E101" s="538" t="s">
        <v>451</v>
      </c>
      <c r="F101" s="537">
        <f>'[3]Populations-merged FY22'!F100</f>
        <v>350</v>
      </c>
      <c r="G101" s="544">
        <f>'[3]Spec Schs Calculations-22'!G98</f>
        <v>2</v>
      </c>
      <c r="H101" s="546">
        <f t="shared" si="12"/>
        <v>348</v>
      </c>
      <c r="I101" s="537">
        <f>'[3]Populations-merged FY22'!G100</f>
        <v>0</v>
      </c>
      <c r="J101" s="537">
        <f>'[3]Populations-merged FY22'!H100</f>
        <v>0</v>
      </c>
      <c r="K101" s="537">
        <f>'[3]Populations-merged FY22'!I100</f>
        <v>10</v>
      </c>
      <c r="L101" s="537">
        <f>'[3]Populations-merged FY22'!J100</f>
        <v>0</v>
      </c>
      <c r="M101" s="537">
        <f t="shared" si="17"/>
        <v>360</v>
      </c>
      <c r="N101" s="542">
        <f t="shared" si="13"/>
        <v>358</v>
      </c>
      <c r="O101" s="98">
        <f>'[3]Populations-merged FY22'!L100</f>
        <v>2022</v>
      </c>
      <c r="P101" s="542">
        <f t="shared" si="14"/>
        <v>2020</v>
      </c>
      <c r="Q101" s="541">
        <f t="shared" si="15"/>
        <v>0.17804154302670624</v>
      </c>
      <c r="R101" s="540">
        <f t="shared" si="16"/>
        <v>0.17722772277227722</v>
      </c>
    </row>
    <row r="102" spans="1:18" ht="13" x14ac:dyDescent="0.25">
      <c r="C102" s="3"/>
      <c r="D102" s="538">
        <v>4700150</v>
      </c>
      <c r="E102" s="538" t="s">
        <v>175</v>
      </c>
      <c r="F102" s="537">
        <f>'[3]Populations-merged FY22'!F101</f>
        <v>591</v>
      </c>
      <c r="G102" s="544">
        <f>'[3]Spec Schs Calculations-22'!G99</f>
        <v>1</v>
      </c>
      <c r="H102" s="546">
        <f t="shared" si="12"/>
        <v>590</v>
      </c>
      <c r="I102" s="537">
        <f>'[3]Populations-merged FY22'!G101</f>
        <v>0</v>
      </c>
      <c r="J102" s="537">
        <f>'[3]Populations-merged FY22'!H101</f>
        <v>0</v>
      </c>
      <c r="K102" s="537">
        <f>'[3]Populations-merged FY22'!I101</f>
        <v>7</v>
      </c>
      <c r="L102" s="537">
        <f>'[3]Populations-merged FY22'!J101</f>
        <v>0</v>
      </c>
      <c r="M102" s="537">
        <f t="shared" si="17"/>
        <v>598</v>
      </c>
      <c r="N102" s="542">
        <f t="shared" si="13"/>
        <v>597</v>
      </c>
      <c r="O102" s="98">
        <f>'[3]Populations-merged FY22'!L101</f>
        <v>2885</v>
      </c>
      <c r="P102" s="542">
        <f t="shared" si="14"/>
        <v>2884</v>
      </c>
      <c r="Q102" s="547">
        <f t="shared" si="15"/>
        <v>0.2072790294627383</v>
      </c>
      <c r="R102" s="540">
        <f t="shared" si="16"/>
        <v>0.20700416088765602</v>
      </c>
    </row>
    <row r="103" spans="1:18" ht="13" x14ac:dyDescent="0.25">
      <c r="A103" s="2">
        <v>1</v>
      </c>
      <c r="B103" s="2">
        <v>47</v>
      </c>
      <c r="C103" s="3" t="s">
        <v>538</v>
      </c>
      <c r="D103" s="538">
        <v>4703000</v>
      </c>
      <c r="E103" s="538" t="s">
        <v>453</v>
      </c>
      <c r="F103" s="537">
        <f>'[3]Populations-merged FY22'!F102</f>
        <v>1383</v>
      </c>
      <c r="G103" s="544">
        <f>'[3]Spec Schs Calculations-22'!G100</f>
        <v>2</v>
      </c>
      <c r="H103" s="546">
        <f t="shared" si="12"/>
        <v>1381</v>
      </c>
      <c r="I103" s="537">
        <f>'[3]Populations-merged FY22'!G102</f>
        <v>0</v>
      </c>
      <c r="J103" s="537">
        <f>'[3]Populations-merged FY22'!H102</f>
        <v>0</v>
      </c>
      <c r="K103" s="537">
        <f>'[3]Populations-merged FY22'!I102</f>
        <v>0</v>
      </c>
      <c r="L103" s="537">
        <f>'[3]Populations-merged FY22'!J102</f>
        <v>0</v>
      </c>
      <c r="M103" s="537">
        <f t="shared" si="17"/>
        <v>1383</v>
      </c>
      <c r="N103" s="542">
        <f t="shared" si="13"/>
        <v>1381</v>
      </c>
      <c r="O103" s="98">
        <f>'[3]Populations-merged FY22'!L102</f>
        <v>5899</v>
      </c>
      <c r="P103" s="542">
        <f t="shared" si="14"/>
        <v>5897</v>
      </c>
      <c r="Q103" s="541">
        <f t="shared" si="15"/>
        <v>0.23444651635870487</v>
      </c>
      <c r="R103" s="540">
        <f t="shared" si="16"/>
        <v>0.23418687468204172</v>
      </c>
    </row>
    <row r="104" spans="1:18" ht="13" x14ac:dyDescent="0.25">
      <c r="A104" s="2">
        <v>1</v>
      </c>
      <c r="B104" s="2">
        <v>47</v>
      </c>
      <c r="C104" s="3" t="s">
        <v>538</v>
      </c>
      <c r="D104" s="548">
        <v>4703030</v>
      </c>
      <c r="E104" s="548" t="s">
        <v>454</v>
      </c>
      <c r="F104" s="537">
        <f>'[3]Populations-merged FY22'!F103</f>
        <v>5836</v>
      </c>
      <c r="G104" s="544">
        <f>'[3]Spec Schs Calculations-22'!G101</f>
        <v>13</v>
      </c>
      <c r="H104" s="546">
        <f t="shared" si="12"/>
        <v>5823</v>
      </c>
      <c r="I104" s="546">
        <f>'[3]Populations-merged FY22'!G103</f>
        <v>102</v>
      </c>
      <c r="J104" s="546">
        <f>'[3]Populations-merged FY22'!H103</f>
        <v>0</v>
      </c>
      <c r="K104" s="546">
        <f>'[3]Populations-merged FY22'!I103</f>
        <v>95</v>
      </c>
      <c r="L104" s="546">
        <f>'[3]Populations-merged FY22'!J103</f>
        <v>0</v>
      </c>
      <c r="M104" s="546">
        <f t="shared" si="17"/>
        <v>6033</v>
      </c>
      <c r="N104" s="542">
        <f t="shared" si="13"/>
        <v>6020</v>
      </c>
      <c r="O104" s="546">
        <f>'[3]Populations-merged FY22'!L103</f>
        <v>38774</v>
      </c>
      <c r="P104" s="542">
        <f t="shared" si="14"/>
        <v>38761</v>
      </c>
      <c r="Q104" s="547">
        <f t="shared" si="15"/>
        <v>0.15559395471192036</v>
      </c>
      <c r="R104" s="540">
        <f t="shared" si="16"/>
        <v>0.1553107504966332</v>
      </c>
    </row>
    <row r="105" spans="1:18" ht="13" x14ac:dyDescent="0.25">
      <c r="A105" s="2">
        <v>1</v>
      </c>
      <c r="B105" s="2">
        <v>47</v>
      </c>
      <c r="C105" s="3" t="s">
        <v>538</v>
      </c>
      <c r="D105" s="538">
        <v>4700078</v>
      </c>
      <c r="E105" s="538" t="s">
        <v>455</v>
      </c>
      <c r="F105" s="537">
        <f>'[3]Populations-merged FY22'!F104</f>
        <v>127</v>
      </c>
      <c r="G105" s="544">
        <f>'[3]Spec Schs Calculations-22'!G102</f>
        <v>0</v>
      </c>
      <c r="H105" s="546">
        <f t="shared" ref="H105:H136" si="18">F105-G105</f>
        <v>127</v>
      </c>
      <c r="I105" s="98">
        <f>'[3]Populations-merged FY22'!G104</f>
        <v>0</v>
      </c>
      <c r="J105" s="98">
        <f>'[3]Populations-merged FY22'!H104</f>
        <v>0</v>
      </c>
      <c r="K105" s="98">
        <f>'[3]Populations-merged FY22'!I104</f>
        <v>1</v>
      </c>
      <c r="L105" s="98">
        <f>'[3]Populations-merged FY22'!J104</f>
        <v>0</v>
      </c>
      <c r="M105" s="98">
        <f t="shared" si="17"/>
        <v>128</v>
      </c>
      <c r="N105" s="542">
        <f t="shared" ref="N105:N136" si="19">SUM(H105:L105)</f>
        <v>128</v>
      </c>
      <c r="O105" s="98">
        <f>'[3]Populations-merged FY22'!L104</f>
        <v>952</v>
      </c>
      <c r="P105" s="542">
        <f t="shared" ref="P105:P136" si="20">O105-G105</f>
        <v>952</v>
      </c>
      <c r="Q105" s="541">
        <f t="shared" ref="Q105:Q136" si="21">M105/O105</f>
        <v>0.13445378151260504</v>
      </c>
      <c r="R105" s="540">
        <f t="shared" ref="R105:R136" si="22">N105/P105</f>
        <v>0.13445378151260504</v>
      </c>
    </row>
    <row r="106" spans="1:18" ht="13" x14ac:dyDescent="0.25">
      <c r="A106" s="2">
        <v>1</v>
      </c>
      <c r="B106" s="2">
        <v>47</v>
      </c>
      <c r="C106" s="3" t="s">
        <v>538</v>
      </c>
      <c r="D106" s="538">
        <v>4703060</v>
      </c>
      <c r="E106" s="538" t="s">
        <v>456</v>
      </c>
      <c r="F106" s="537">
        <f>'[3]Populations-merged FY22'!F105</f>
        <v>750</v>
      </c>
      <c r="G106" s="544">
        <f>'[3]Spec Schs Calculations-22'!G103</f>
        <v>0</v>
      </c>
      <c r="H106" s="546">
        <f t="shared" si="18"/>
        <v>750</v>
      </c>
      <c r="I106" s="98">
        <f>'[3]Populations-merged FY22'!G105</f>
        <v>0</v>
      </c>
      <c r="J106" s="98">
        <f>'[3]Populations-merged FY22'!H105</f>
        <v>0</v>
      </c>
      <c r="K106" s="98">
        <f>'[3]Populations-merged FY22'!I105</f>
        <v>14</v>
      </c>
      <c r="L106" s="98">
        <f>'[3]Populations-merged FY22'!J105</f>
        <v>0</v>
      </c>
      <c r="M106" s="98">
        <f t="shared" si="17"/>
        <v>764</v>
      </c>
      <c r="N106" s="542">
        <f t="shared" si="19"/>
        <v>764</v>
      </c>
      <c r="O106" s="98">
        <f>'[3]Populations-merged FY22'!L105</f>
        <v>2961</v>
      </c>
      <c r="P106" s="542">
        <f t="shared" si="20"/>
        <v>2961</v>
      </c>
      <c r="Q106" s="541">
        <f t="shared" si="21"/>
        <v>0.25802093887200273</v>
      </c>
      <c r="R106" s="540">
        <f t="shared" si="22"/>
        <v>0.25802093887200273</v>
      </c>
    </row>
    <row r="107" spans="1:18" ht="13" x14ac:dyDescent="0.25">
      <c r="A107" s="2">
        <v>1</v>
      </c>
      <c r="B107" s="2">
        <v>47</v>
      </c>
      <c r="C107" s="3" t="s">
        <v>538</v>
      </c>
      <c r="D107" s="538">
        <v>4703090</v>
      </c>
      <c r="E107" s="538" t="s">
        <v>547</v>
      </c>
      <c r="F107" s="537">
        <f>'[3]Populations-merged FY22'!F106</f>
        <v>1680</v>
      </c>
      <c r="G107" s="544">
        <f>'[3]Spec Schs Calculations-22'!G104</f>
        <v>0</v>
      </c>
      <c r="H107" s="546">
        <f t="shared" si="18"/>
        <v>1680</v>
      </c>
      <c r="I107" s="98">
        <f>'[3]Populations-merged FY22'!G106</f>
        <v>0</v>
      </c>
      <c r="J107" s="98">
        <f>'[3]Populations-merged FY22'!H106</f>
        <v>0</v>
      </c>
      <c r="K107" s="98">
        <f>'[3]Populations-merged FY22'!I106</f>
        <v>25</v>
      </c>
      <c r="L107" s="98">
        <f>'[3]Populations-merged FY22'!J106</f>
        <v>0</v>
      </c>
      <c r="M107" s="98">
        <f t="shared" si="17"/>
        <v>1705</v>
      </c>
      <c r="N107" s="542">
        <f t="shared" si="19"/>
        <v>1705</v>
      </c>
      <c r="O107" s="98">
        <f>'[3]Populations-merged FY22'!L106</f>
        <v>12035</v>
      </c>
      <c r="P107" s="542">
        <f t="shared" si="20"/>
        <v>12035</v>
      </c>
      <c r="Q107" s="541">
        <f t="shared" si="21"/>
        <v>0.14167012879102617</v>
      </c>
      <c r="R107" s="540">
        <f t="shared" si="22"/>
        <v>0.14167012879102617</v>
      </c>
    </row>
    <row r="108" spans="1:18" ht="13" x14ac:dyDescent="0.25">
      <c r="A108" s="2">
        <v>1</v>
      </c>
      <c r="B108" s="2">
        <v>47</v>
      </c>
      <c r="C108" s="3" t="s">
        <v>538</v>
      </c>
      <c r="D108" s="538">
        <v>4703150</v>
      </c>
      <c r="E108" s="538" t="s">
        <v>548</v>
      </c>
      <c r="F108" s="537">
        <f>'[3]Populations-merged FY22'!F107</f>
        <v>360</v>
      </c>
      <c r="G108" s="544">
        <f>'[3]Spec Schs Calculations-22'!G105</f>
        <v>0</v>
      </c>
      <c r="H108" s="546">
        <f t="shared" si="18"/>
        <v>360</v>
      </c>
      <c r="I108" s="98">
        <f>'[3]Populations-merged FY22'!G107</f>
        <v>0</v>
      </c>
      <c r="J108" s="98">
        <f>'[3]Populations-merged FY22'!H107</f>
        <v>0</v>
      </c>
      <c r="K108" s="98">
        <f>'[3]Populations-merged FY22'!I107</f>
        <v>3</v>
      </c>
      <c r="L108" s="98">
        <f>'[3]Populations-merged FY22'!J107</f>
        <v>0</v>
      </c>
      <c r="M108" s="98">
        <f t="shared" si="17"/>
        <v>363</v>
      </c>
      <c r="N108" s="542">
        <f t="shared" si="19"/>
        <v>363</v>
      </c>
      <c r="O108" s="98">
        <f>'[3]Populations-merged FY22'!L107</f>
        <v>752</v>
      </c>
      <c r="P108" s="542">
        <f t="shared" si="20"/>
        <v>752</v>
      </c>
      <c r="Q108" s="541">
        <f t="shared" si="21"/>
        <v>0.48271276595744683</v>
      </c>
      <c r="R108" s="540">
        <f t="shared" si="22"/>
        <v>0.48271276595744683</v>
      </c>
    </row>
    <row r="109" spans="1:18" ht="13" x14ac:dyDescent="0.25">
      <c r="A109" s="2">
        <v>1</v>
      </c>
      <c r="B109" s="2">
        <v>47</v>
      </c>
      <c r="C109" s="3" t="s">
        <v>538</v>
      </c>
      <c r="D109" s="538">
        <v>4703210</v>
      </c>
      <c r="E109" s="538" t="s">
        <v>459</v>
      </c>
      <c r="F109" s="537">
        <f>'[3]Populations-merged FY22'!F108</f>
        <v>918</v>
      </c>
      <c r="G109" s="544">
        <f>'[3]Spec Schs Calculations-22'!G106</f>
        <v>1</v>
      </c>
      <c r="H109" s="546">
        <f t="shared" si="18"/>
        <v>917</v>
      </c>
      <c r="I109" s="98">
        <f>'[3]Populations-merged FY22'!G108</f>
        <v>0</v>
      </c>
      <c r="J109" s="98">
        <f>'[3]Populations-merged FY22'!H108</f>
        <v>0</v>
      </c>
      <c r="K109" s="98">
        <f>'[3]Populations-merged FY22'!I108</f>
        <v>22</v>
      </c>
      <c r="L109" s="98">
        <f>'[3]Populations-merged FY22'!J108</f>
        <v>0</v>
      </c>
      <c r="M109" s="98">
        <f t="shared" si="17"/>
        <v>940</v>
      </c>
      <c r="N109" s="542">
        <f t="shared" si="19"/>
        <v>939</v>
      </c>
      <c r="O109" s="98">
        <f>'[3]Populations-merged FY22'!L108</f>
        <v>4732</v>
      </c>
      <c r="P109" s="542">
        <f t="shared" si="20"/>
        <v>4731</v>
      </c>
      <c r="Q109" s="541">
        <f t="shared" si="21"/>
        <v>0.19864750633981404</v>
      </c>
      <c r="R109" s="540">
        <f t="shared" si="22"/>
        <v>0.19847812301838935</v>
      </c>
    </row>
    <row r="110" spans="1:18" ht="13" x14ac:dyDescent="0.25">
      <c r="A110" s="2">
        <v>1</v>
      </c>
      <c r="B110" s="2">
        <v>47</v>
      </c>
      <c r="C110" s="3" t="s">
        <v>538</v>
      </c>
      <c r="D110" s="538">
        <v>4703240</v>
      </c>
      <c r="E110" s="538" t="s">
        <v>460</v>
      </c>
      <c r="F110" s="537">
        <f>'[3]Populations-merged FY22'!F109</f>
        <v>562</v>
      </c>
      <c r="G110" s="544">
        <f>'[3]Spec Schs Calculations-22'!G107</f>
        <v>1</v>
      </c>
      <c r="H110" s="546">
        <f t="shared" si="18"/>
        <v>561</v>
      </c>
      <c r="I110" s="98">
        <f>'[3]Populations-merged FY22'!G109</f>
        <v>0</v>
      </c>
      <c r="J110" s="98">
        <f>'[3]Populations-merged FY22'!H109</f>
        <v>0</v>
      </c>
      <c r="K110" s="98">
        <f>'[3]Populations-merged FY22'!I109</f>
        <v>12</v>
      </c>
      <c r="L110" s="98">
        <f>'[3]Populations-merged FY22'!J109</f>
        <v>0</v>
      </c>
      <c r="M110" s="98">
        <f t="shared" si="17"/>
        <v>574</v>
      </c>
      <c r="N110" s="542">
        <f t="shared" si="19"/>
        <v>573</v>
      </c>
      <c r="O110" s="98">
        <f>'[3]Populations-merged FY22'!L109</f>
        <v>3178</v>
      </c>
      <c r="P110" s="542">
        <f t="shared" si="20"/>
        <v>3177</v>
      </c>
      <c r="Q110" s="541">
        <f t="shared" si="21"/>
        <v>0.18061674008810572</v>
      </c>
      <c r="R110" s="540">
        <f t="shared" si="22"/>
        <v>0.18035882908404155</v>
      </c>
    </row>
    <row r="111" spans="1:18" ht="13" x14ac:dyDescent="0.25">
      <c r="A111" s="2">
        <v>1</v>
      </c>
      <c r="B111" s="2">
        <v>47</v>
      </c>
      <c r="C111" s="3" t="s">
        <v>538</v>
      </c>
      <c r="D111" s="538">
        <v>4703270</v>
      </c>
      <c r="E111" s="538" t="s">
        <v>461</v>
      </c>
      <c r="F111" s="537">
        <f>'[3]Populations-merged FY22'!F110</f>
        <v>210</v>
      </c>
      <c r="G111" s="544">
        <f>'[3]Spec Schs Calculations-22'!G108</f>
        <v>0</v>
      </c>
      <c r="H111" s="546">
        <f t="shared" si="18"/>
        <v>210</v>
      </c>
      <c r="I111" s="98">
        <f>'[3]Populations-merged FY22'!G110</f>
        <v>0</v>
      </c>
      <c r="J111" s="98">
        <f>'[3]Populations-merged FY22'!H110</f>
        <v>0</v>
      </c>
      <c r="K111" s="98">
        <f>'[3]Populations-merged FY22'!I110</f>
        <v>12</v>
      </c>
      <c r="L111" s="98">
        <f>'[3]Populations-merged FY22'!J110</f>
        <v>0</v>
      </c>
      <c r="M111" s="98">
        <f t="shared" si="17"/>
        <v>222</v>
      </c>
      <c r="N111" s="542">
        <f t="shared" si="19"/>
        <v>222</v>
      </c>
      <c r="O111" s="98">
        <f>'[3]Populations-merged FY22'!L110</f>
        <v>511</v>
      </c>
      <c r="P111" s="542">
        <f t="shared" si="20"/>
        <v>511</v>
      </c>
      <c r="Q111" s="541">
        <f t="shared" si="21"/>
        <v>0.43444227005870839</v>
      </c>
      <c r="R111" s="540">
        <f t="shared" si="22"/>
        <v>0.43444227005870839</v>
      </c>
    </row>
    <row r="112" spans="1:18" ht="13" x14ac:dyDescent="0.25">
      <c r="A112" s="2">
        <v>1</v>
      </c>
      <c r="B112" s="2">
        <v>47</v>
      </c>
      <c r="C112" s="3" t="s">
        <v>538</v>
      </c>
      <c r="D112" s="538">
        <v>4703300</v>
      </c>
      <c r="E112" s="538" t="s">
        <v>462</v>
      </c>
      <c r="F112" s="537">
        <f>'[3]Populations-merged FY22'!F111</f>
        <v>683</v>
      </c>
      <c r="G112" s="544">
        <f>'[3]Spec Schs Calculations-22'!G109</f>
        <v>0</v>
      </c>
      <c r="H112" s="546">
        <f t="shared" si="18"/>
        <v>683</v>
      </c>
      <c r="I112" s="98">
        <f>'[3]Populations-merged FY22'!G111</f>
        <v>0</v>
      </c>
      <c r="J112" s="98">
        <f>'[3]Populations-merged FY22'!H111</f>
        <v>0</v>
      </c>
      <c r="K112" s="98">
        <f>'[3]Populations-merged FY22'!I111</f>
        <v>40</v>
      </c>
      <c r="L112" s="98">
        <f>'[3]Populations-merged FY22'!J111</f>
        <v>0</v>
      </c>
      <c r="M112" s="98">
        <f t="shared" si="17"/>
        <v>723</v>
      </c>
      <c r="N112" s="542">
        <f t="shared" si="19"/>
        <v>723</v>
      </c>
      <c r="O112" s="98">
        <f>'[3]Populations-merged FY22'!L111</f>
        <v>3571</v>
      </c>
      <c r="P112" s="542">
        <f t="shared" si="20"/>
        <v>3571</v>
      </c>
      <c r="Q112" s="541">
        <f t="shared" si="21"/>
        <v>0.20246429571548585</v>
      </c>
      <c r="R112" s="540">
        <f t="shared" si="22"/>
        <v>0.20246429571548585</v>
      </c>
    </row>
    <row r="113" spans="1:18" ht="13" x14ac:dyDescent="0.25">
      <c r="A113" s="2">
        <v>1</v>
      </c>
      <c r="B113" s="2">
        <v>47</v>
      </c>
      <c r="C113" s="3" t="s">
        <v>538</v>
      </c>
      <c r="D113" s="538">
        <v>4703330</v>
      </c>
      <c r="E113" s="538" t="s">
        <v>463</v>
      </c>
      <c r="F113" s="537">
        <f>'[3]Populations-merged FY22'!F112</f>
        <v>433</v>
      </c>
      <c r="G113" s="544">
        <f>'[3]Spec Schs Calculations-22'!G110</f>
        <v>1</v>
      </c>
      <c r="H113" s="546">
        <f t="shared" si="18"/>
        <v>432</v>
      </c>
      <c r="I113" s="98">
        <f>'[3]Populations-merged FY22'!G112</f>
        <v>0</v>
      </c>
      <c r="J113" s="98">
        <f>'[3]Populations-merged FY22'!H112</f>
        <v>0</v>
      </c>
      <c r="K113" s="98">
        <f>'[3]Populations-merged FY22'!I112</f>
        <v>2</v>
      </c>
      <c r="L113" s="98">
        <f>'[3]Populations-merged FY22'!J112</f>
        <v>0</v>
      </c>
      <c r="M113" s="98">
        <f t="shared" si="17"/>
        <v>435</v>
      </c>
      <c r="N113" s="542">
        <f t="shared" si="19"/>
        <v>434</v>
      </c>
      <c r="O113" s="98">
        <f>'[3]Populations-merged FY22'!L112</f>
        <v>1216</v>
      </c>
      <c r="P113" s="542">
        <f t="shared" si="20"/>
        <v>1215</v>
      </c>
      <c r="Q113" s="541">
        <f t="shared" si="21"/>
        <v>0.35773026315789475</v>
      </c>
      <c r="R113" s="540">
        <f t="shared" si="22"/>
        <v>0.35720164609053495</v>
      </c>
    </row>
    <row r="114" spans="1:18" ht="13" x14ac:dyDescent="0.25">
      <c r="A114" s="2">
        <v>1</v>
      </c>
      <c r="B114" s="2">
        <v>47</v>
      </c>
      <c r="C114" s="3" t="s">
        <v>538</v>
      </c>
      <c r="D114" s="538">
        <v>4703360</v>
      </c>
      <c r="E114" s="538" t="s">
        <v>464</v>
      </c>
      <c r="F114" s="537">
        <f>'[3]Populations-merged FY22'!F113</f>
        <v>315</v>
      </c>
      <c r="G114" s="544">
        <f>'[3]Spec Schs Calculations-22'!G111</f>
        <v>0</v>
      </c>
      <c r="H114" s="546">
        <f t="shared" si="18"/>
        <v>315</v>
      </c>
      <c r="I114" s="98">
        <f>'[3]Populations-merged FY22'!G113</f>
        <v>0</v>
      </c>
      <c r="J114" s="98">
        <f>'[3]Populations-merged FY22'!H113</f>
        <v>0</v>
      </c>
      <c r="K114" s="98">
        <f>'[3]Populations-merged FY22'!I113</f>
        <v>1</v>
      </c>
      <c r="L114" s="98">
        <f>'[3]Populations-merged FY22'!J113</f>
        <v>0</v>
      </c>
      <c r="M114" s="98">
        <f t="shared" ref="M114:M145" si="23">SUM(F114,I114:L114)</f>
        <v>316</v>
      </c>
      <c r="N114" s="542">
        <f t="shared" si="19"/>
        <v>316</v>
      </c>
      <c r="O114" s="98">
        <f>'[3]Populations-merged FY22'!L113</f>
        <v>1275</v>
      </c>
      <c r="P114" s="542">
        <f t="shared" si="20"/>
        <v>1275</v>
      </c>
      <c r="Q114" s="541">
        <f t="shared" si="21"/>
        <v>0.24784313725490195</v>
      </c>
      <c r="R114" s="540">
        <f t="shared" si="22"/>
        <v>0.24784313725490195</v>
      </c>
    </row>
    <row r="115" spans="1:18" ht="13" x14ac:dyDescent="0.25">
      <c r="A115" s="2">
        <v>1</v>
      </c>
      <c r="B115" s="2">
        <v>47</v>
      </c>
      <c r="C115" s="3" t="s">
        <v>538</v>
      </c>
      <c r="D115" s="538">
        <v>4703390</v>
      </c>
      <c r="E115" s="538" t="s">
        <v>465</v>
      </c>
      <c r="F115" s="537">
        <f>'[3]Populations-merged FY22'!F114</f>
        <v>139</v>
      </c>
      <c r="G115" s="544">
        <f>'[3]Spec Schs Calculations-22'!G112</f>
        <v>0</v>
      </c>
      <c r="H115" s="546">
        <f t="shared" si="18"/>
        <v>139</v>
      </c>
      <c r="I115" s="98">
        <f>'[3]Populations-merged FY22'!G114</f>
        <v>0</v>
      </c>
      <c r="J115" s="98">
        <f>'[3]Populations-merged FY22'!H114</f>
        <v>0</v>
      </c>
      <c r="K115" s="98">
        <f>'[3]Populations-merged FY22'!I114</f>
        <v>0</v>
      </c>
      <c r="L115" s="98">
        <f>'[3]Populations-merged FY22'!J114</f>
        <v>0</v>
      </c>
      <c r="M115" s="98">
        <f t="shared" si="23"/>
        <v>139</v>
      </c>
      <c r="N115" s="542">
        <f t="shared" si="19"/>
        <v>139</v>
      </c>
      <c r="O115" s="98">
        <f>'[3]Populations-merged FY22'!L114</f>
        <v>661</v>
      </c>
      <c r="P115" s="542">
        <f t="shared" si="20"/>
        <v>661</v>
      </c>
      <c r="Q115" s="541">
        <f t="shared" si="21"/>
        <v>0.2102874432677761</v>
      </c>
      <c r="R115" s="540">
        <f t="shared" si="22"/>
        <v>0.2102874432677761</v>
      </c>
    </row>
    <row r="116" spans="1:18" ht="13" x14ac:dyDescent="0.25">
      <c r="A116" s="2">
        <v>1</v>
      </c>
      <c r="B116" s="2">
        <v>47</v>
      </c>
      <c r="C116" s="3" t="s">
        <v>538</v>
      </c>
      <c r="D116" s="538">
        <v>4703420</v>
      </c>
      <c r="E116" s="538" t="s">
        <v>466</v>
      </c>
      <c r="F116" s="537">
        <f>'[3]Populations-merged FY22'!F115</f>
        <v>488</v>
      </c>
      <c r="G116" s="544">
        <f>'[3]Spec Schs Calculations-22'!G113</f>
        <v>0</v>
      </c>
      <c r="H116" s="546">
        <f t="shared" si="18"/>
        <v>488</v>
      </c>
      <c r="I116" s="98">
        <f>'[3]Populations-merged FY22'!G115</f>
        <v>0</v>
      </c>
      <c r="J116" s="98">
        <f>'[3]Populations-merged FY22'!H115</f>
        <v>0</v>
      </c>
      <c r="K116" s="98">
        <f>'[3]Populations-merged FY22'!I115</f>
        <v>6</v>
      </c>
      <c r="L116" s="98">
        <f>'[3]Populations-merged FY22'!J115</f>
        <v>0</v>
      </c>
      <c r="M116" s="98">
        <f t="shared" si="23"/>
        <v>494</v>
      </c>
      <c r="N116" s="542">
        <f t="shared" si="19"/>
        <v>494</v>
      </c>
      <c r="O116" s="98">
        <f>'[3]Populations-merged FY22'!L115</f>
        <v>2381</v>
      </c>
      <c r="P116" s="542">
        <f t="shared" si="20"/>
        <v>2381</v>
      </c>
      <c r="Q116" s="541">
        <f t="shared" si="21"/>
        <v>0.20747585048299033</v>
      </c>
      <c r="R116" s="540">
        <f t="shared" si="22"/>
        <v>0.20747585048299033</v>
      </c>
    </row>
    <row r="117" spans="1:18" ht="13" x14ac:dyDescent="0.25">
      <c r="A117" s="2">
        <v>1</v>
      </c>
      <c r="B117" s="2">
        <v>47</v>
      </c>
      <c r="C117" s="3" t="s">
        <v>538</v>
      </c>
      <c r="D117" s="538">
        <v>4703450</v>
      </c>
      <c r="E117" s="538" t="s">
        <v>467</v>
      </c>
      <c r="F117" s="537">
        <f>'[3]Populations-merged FY22'!F116</f>
        <v>2078</v>
      </c>
      <c r="G117" s="544">
        <f>'[3]Spec Schs Calculations-22'!G114</f>
        <v>5</v>
      </c>
      <c r="H117" s="546">
        <f t="shared" si="18"/>
        <v>2073</v>
      </c>
      <c r="I117" s="98">
        <f>'[3]Populations-merged FY22'!G116</f>
        <v>12</v>
      </c>
      <c r="J117" s="98">
        <f>'[3]Populations-merged FY22'!H116</f>
        <v>0</v>
      </c>
      <c r="K117" s="98">
        <f>'[3]Populations-merged FY22'!I116</f>
        <v>62</v>
      </c>
      <c r="L117" s="98">
        <f>'[3]Populations-merged FY22'!J116</f>
        <v>0</v>
      </c>
      <c r="M117" s="98">
        <f t="shared" si="23"/>
        <v>2152</v>
      </c>
      <c r="N117" s="542">
        <f t="shared" si="19"/>
        <v>2147</v>
      </c>
      <c r="O117" s="98">
        <f>'[3]Populations-merged FY22'!L116</f>
        <v>12152</v>
      </c>
      <c r="P117" s="542">
        <f t="shared" si="20"/>
        <v>12147</v>
      </c>
      <c r="Q117" s="541">
        <f t="shared" si="21"/>
        <v>0.17709019091507572</v>
      </c>
      <c r="R117" s="540">
        <f t="shared" si="22"/>
        <v>0.17675146126615626</v>
      </c>
    </row>
    <row r="118" spans="1:18" ht="13" x14ac:dyDescent="0.25">
      <c r="A118" s="2">
        <v>1</v>
      </c>
      <c r="B118" s="2">
        <v>47</v>
      </c>
      <c r="C118" s="3" t="s">
        <v>538</v>
      </c>
      <c r="D118" s="538">
        <v>4703480</v>
      </c>
      <c r="E118" s="538" t="s">
        <v>468</v>
      </c>
      <c r="F118" s="537">
        <f>'[3]Populations-merged FY22'!F117</f>
        <v>888</v>
      </c>
      <c r="G118" s="544">
        <f>'[3]Spec Schs Calculations-22'!G115</f>
        <v>0</v>
      </c>
      <c r="H118" s="546">
        <f t="shared" si="18"/>
        <v>888</v>
      </c>
      <c r="I118" s="98">
        <f>'[3]Populations-merged FY22'!G117</f>
        <v>0</v>
      </c>
      <c r="J118" s="98">
        <f>'[3]Populations-merged FY22'!H117</f>
        <v>0</v>
      </c>
      <c r="K118" s="98">
        <f>'[3]Populations-merged FY22'!I117</f>
        <v>34</v>
      </c>
      <c r="L118" s="98">
        <f>'[3]Populations-merged FY22'!J117</f>
        <v>0</v>
      </c>
      <c r="M118" s="98">
        <f t="shared" si="23"/>
        <v>922</v>
      </c>
      <c r="N118" s="542">
        <f t="shared" si="19"/>
        <v>922</v>
      </c>
      <c r="O118" s="98">
        <f>'[3]Populations-merged FY22'!L117</f>
        <v>4662</v>
      </c>
      <c r="P118" s="542">
        <f t="shared" si="20"/>
        <v>4662</v>
      </c>
      <c r="Q118" s="541">
        <f t="shared" si="21"/>
        <v>0.19776919776919777</v>
      </c>
      <c r="R118" s="540">
        <f t="shared" si="22"/>
        <v>0.19776919776919777</v>
      </c>
    </row>
    <row r="119" spans="1:18" ht="13" x14ac:dyDescent="0.25">
      <c r="A119" s="2">
        <v>1</v>
      </c>
      <c r="B119" s="2">
        <v>47</v>
      </c>
      <c r="C119" s="3" t="s">
        <v>538</v>
      </c>
      <c r="D119" s="538">
        <v>4703510</v>
      </c>
      <c r="E119" s="538" t="s">
        <v>469</v>
      </c>
      <c r="F119" s="537">
        <f>'[3]Populations-merged FY22'!F118</f>
        <v>43</v>
      </c>
      <c r="G119" s="544">
        <f>'[3]Spec Schs Calculations-22'!G116</f>
        <v>0</v>
      </c>
      <c r="H119" s="546">
        <f t="shared" si="18"/>
        <v>43</v>
      </c>
      <c r="I119" s="98">
        <f>'[3]Populations-merged FY22'!G118</f>
        <v>0</v>
      </c>
      <c r="J119" s="98">
        <f>'[3]Populations-merged FY22'!H118</f>
        <v>0</v>
      </c>
      <c r="K119" s="98">
        <f>'[3]Populations-merged FY22'!I118</f>
        <v>0</v>
      </c>
      <c r="L119" s="98">
        <f>'[3]Populations-merged FY22'!J118</f>
        <v>0</v>
      </c>
      <c r="M119" s="98">
        <f t="shared" si="23"/>
        <v>43</v>
      </c>
      <c r="N119" s="542">
        <f t="shared" si="19"/>
        <v>43</v>
      </c>
      <c r="O119" s="98">
        <f>'[3]Populations-merged FY22'!L118</f>
        <v>161</v>
      </c>
      <c r="P119" s="542">
        <f t="shared" si="20"/>
        <v>161</v>
      </c>
      <c r="Q119" s="541">
        <f t="shared" si="21"/>
        <v>0.26708074534161491</v>
      </c>
      <c r="R119" s="540">
        <f t="shared" si="22"/>
        <v>0.26708074534161491</v>
      </c>
    </row>
    <row r="120" spans="1:18" ht="13" x14ac:dyDescent="0.25">
      <c r="A120" s="2">
        <v>1</v>
      </c>
      <c r="B120" s="2">
        <v>47</v>
      </c>
      <c r="C120" s="3" t="s">
        <v>538</v>
      </c>
      <c r="D120" s="538">
        <v>4703540</v>
      </c>
      <c r="E120" s="538" t="s">
        <v>470</v>
      </c>
      <c r="F120" s="537">
        <f>'[3]Populations-merged FY22'!F119</f>
        <v>1399</v>
      </c>
      <c r="G120" s="544">
        <f>'[3]Spec Schs Calculations-22'!G117</f>
        <v>2</v>
      </c>
      <c r="H120" s="546">
        <f t="shared" si="18"/>
        <v>1397</v>
      </c>
      <c r="I120" s="98">
        <f>'[3]Populations-merged FY22'!G119</f>
        <v>61</v>
      </c>
      <c r="J120" s="98">
        <f>'[3]Populations-merged FY22'!H119</f>
        <v>0</v>
      </c>
      <c r="K120" s="98">
        <f>'[3]Populations-merged FY22'!I119</f>
        <v>29</v>
      </c>
      <c r="L120" s="98">
        <f>'[3]Populations-merged FY22'!J119</f>
        <v>0</v>
      </c>
      <c r="M120" s="98">
        <f t="shared" si="23"/>
        <v>1489</v>
      </c>
      <c r="N120" s="542">
        <f t="shared" si="19"/>
        <v>1487</v>
      </c>
      <c r="O120" s="98">
        <f>'[3]Populations-merged FY22'!L119</f>
        <v>7010</v>
      </c>
      <c r="P120" s="542">
        <f t="shared" si="20"/>
        <v>7008</v>
      </c>
      <c r="Q120" s="541">
        <f t="shared" si="21"/>
        <v>0.21241084165477889</v>
      </c>
      <c r="R120" s="540">
        <f t="shared" si="22"/>
        <v>0.21218607305936074</v>
      </c>
    </row>
    <row r="121" spans="1:18" ht="13" x14ac:dyDescent="0.25">
      <c r="A121" s="2">
        <v>1</v>
      </c>
      <c r="B121" s="2">
        <v>47</v>
      </c>
      <c r="C121" s="3" t="s">
        <v>538</v>
      </c>
      <c r="D121" s="538">
        <v>4703590</v>
      </c>
      <c r="E121" s="538" t="s">
        <v>471</v>
      </c>
      <c r="F121" s="537">
        <f>'[3]Populations-merged FY22'!F120</f>
        <v>1586</v>
      </c>
      <c r="G121" s="544">
        <f>'[3]Spec Schs Calculations-22'!G118</f>
        <v>2</v>
      </c>
      <c r="H121" s="546">
        <f t="shared" si="18"/>
        <v>1584</v>
      </c>
      <c r="I121" s="98">
        <f>'[3]Populations-merged FY22'!G120</f>
        <v>0</v>
      </c>
      <c r="J121" s="98">
        <f>'[3]Populations-merged FY22'!H120</f>
        <v>0</v>
      </c>
      <c r="K121" s="98">
        <f>'[3]Populations-merged FY22'!I120</f>
        <v>0</v>
      </c>
      <c r="L121" s="98">
        <f>'[3]Populations-merged FY22'!J120</f>
        <v>0</v>
      </c>
      <c r="M121" s="98">
        <f t="shared" si="23"/>
        <v>1586</v>
      </c>
      <c r="N121" s="542">
        <f t="shared" si="19"/>
        <v>1584</v>
      </c>
      <c r="O121" s="98">
        <f>'[3]Populations-merged FY22'!L120</f>
        <v>12462</v>
      </c>
      <c r="P121" s="542">
        <f t="shared" si="20"/>
        <v>12460</v>
      </c>
      <c r="Q121" s="541">
        <f t="shared" si="21"/>
        <v>0.12726689134970309</v>
      </c>
      <c r="R121" s="540">
        <f t="shared" si="22"/>
        <v>0.12712680577849117</v>
      </c>
    </row>
    <row r="122" spans="1:18" ht="13" x14ac:dyDescent="0.25">
      <c r="A122" s="2">
        <v>1</v>
      </c>
      <c r="B122" s="2">
        <v>47</v>
      </c>
      <c r="C122" s="3" t="s">
        <v>538</v>
      </c>
      <c r="D122" s="538">
        <v>4703600</v>
      </c>
      <c r="E122" s="538" t="s">
        <v>549</v>
      </c>
      <c r="F122" s="537">
        <f>'[3]Populations-merged FY22'!F121</f>
        <v>142</v>
      </c>
      <c r="G122" s="544">
        <f>'[3]Spec Schs Calculations-22'!G119</f>
        <v>0</v>
      </c>
      <c r="H122" s="546">
        <f t="shared" si="18"/>
        <v>142</v>
      </c>
      <c r="I122" s="98">
        <f>'[3]Populations-merged FY22'!G121</f>
        <v>0</v>
      </c>
      <c r="J122" s="98">
        <f>'[3]Populations-merged FY22'!H121</f>
        <v>0</v>
      </c>
      <c r="K122" s="98">
        <f>'[3]Populations-merged FY22'!I121</f>
        <v>0</v>
      </c>
      <c r="L122" s="98">
        <f>'[3]Populations-merged FY22'!J121</f>
        <v>0</v>
      </c>
      <c r="M122" s="98">
        <f t="shared" si="23"/>
        <v>142</v>
      </c>
      <c r="N122" s="542">
        <f t="shared" si="19"/>
        <v>142</v>
      </c>
      <c r="O122" s="98">
        <f>'[3]Populations-merged FY22'!L121</f>
        <v>426</v>
      </c>
      <c r="P122" s="542">
        <f t="shared" si="20"/>
        <v>426</v>
      </c>
      <c r="Q122" s="541">
        <f t="shared" si="21"/>
        <v>0.33333333333333331</v>
      </c>
      <c r="R122" s="540">
        <f t="shared" si="22"/>
        <v>0.33333333333333331</v>
      </c>
    </row>
    <row r="123" spans="1:18" ht="13" x14ac:dyDescent="0.25">
      <c r="A123" s="2">
        <v>1</v>
      </c>
      <c r="B123" s="2">
        <v>47</v>
      </c>
      <c r="C123" s="3" t="s">
        <v>538</v>
      </c>
      <c r="D123" s="538">
        <v>4703660</v>
      </c>
      <c r="E123" s="538" t="s">
        <v>473</v>
      </c>
      <c r="F123" s="537">
        <f>'[3]Populations-merged FY22'!F122</f>
        <v>4910</v>
      </c>
      <c r="G123" s="544">
        <f>'[3]Spec Schs Calculations-22'!G120</f>
        <v>16</v>
      </c>
      <c r="H123" s="546">
        <f t="shared" si="18"/>
        <v>4894</v>
      </c>
      <c r="I123" s="98">
        <f>'[3]Populations-merged FY22'!G122</f>
        <v>0</v>
      </c>
      <c r="J123" s="98">
        <f>'[3]Populations-merged FY22'!H122</f>
        <v>0</v>
      </c>
      <c r="K123" s="98">
        <f>'[3]Populations-merged FY22'!I122</f>
        <v>20</v>
      </c>
      <c r="L123" s="98">
        <f>'[3]Populations-merged FY22'!J122</f>
        <v>0</v>
      </c>
      <c r="M123" s="98">
        <f t="shared" si="23"/>
        <v>4930</v>
      </c>
      <c r="N123" s="542">
        <f t="shared" si="19"/>
        <v>4914</v>
      </c>
      <c r="O123" s="98">
        <f>'[3]Populations-merged FY22'!L122</f>
        <v>47844</v>
      </c>
      <c r="P123" s="542">
        <f t="shared" si="20"/>
        <v>47828</v>
      </c>
      <c r="Q123" s="541">
        <f t="shared" si="21"/>
        <v>0.10304322381071816</v>
      </c>
      <c r="R123" s="540">
        <f t="shared" si="22"/>
        <v>0.1027431630007527</v>
      </c>
    </row>
    <row r="124" spans="1:18" ht="13" x14ac:dyDescent="0.25">
      <c r="A124" s="2">
        <v>1</v>
      </c>
      <c r="B124" s="2">
        <v>47</v>
      </c>
      <c r="C124" s="3" t="s">
        <v>538</v>
      </c>
      <c r="D124" s="538">
        <v>4703690</v>
      </c>
      <c r="E124" s="538" t="s">
        <v>474</v>
      </c>
      <c r="F124" s="537">
        <f>'[3]Populations-merged FY22'!F123</f>
        <v>1048</v>
      </c>
      <c r="G124" s="544">
        <f>'[3]Spec Schs Calculations-22'!G121</f>
        <v>1</v>
      </c>
      <c r="H124" s="546">
        <f t="shared" si="18"/>
        <v>1047</v>
      </c>
      <c r="I124" s="98">
        <f>'[3]Populations-merged FY22'!G123</f>
        <v>0</v>
      </c>
      <c r="J124" s="98">
        <f>'[3]Populations-merged FY22'!H123</f>
        <v>0</v>
      </c>
      <c r="K124" s="98">
        <f>'[3]Populations-merged FY22'!I123</f>
        <v>58</v>
      </c>
      <c r="L124" s="98">
        <f>'[3]Populations-merged FY22'!J123</f>
        <v>0</v>
      </c>
      <c r="M124" s="98">
        <f t="shared" si="23"/>
        <v>1106</v>
      </c>
      <c r="N124" s="542">
        <f t="shared" si="19"/>
        <v>1105</v>
      </c>
      <c r="O124" s="98">
        <f>'[3]Populations-merged FY22'!L123</f>
        <v>3443</v>
      </c>
      <c r="P124" s="542">
        <f t="shared" si="20"/>
        <v>3442</v>
      </c>
      <c r="Q124" s="541">
        <f t="shared" si="21"/>
        <v>0.32123148417078129</v>
      </c>
      <c r="R124" s="540">
        <f t="shared" si="22"/>
        <v>0.32103428239395698</v>
      </c>
    </row>
    <row r="125" spans="1:18" ht="13" x14ac:dyDescent="0.25">
      <c r="A125" s="2">
        <v>1</v>
      </c>
      <c r="B125" s="2">
        <v>47</v>
      </c>
      <c r="C125" s="3" t="s">
        <v>538</v>
      </c>
      <c r="D125" s="538">
        <v>4703720</v>
      </c>
      <c r="E125" s="538" t="s">
        <v>475</v>
      </c>
      <c r="F125" s="537">
        <f>'[3]Populations-merged FY22'!F124</f>
        <v>635</v>
      </c>
      <c r="G125" s="544">
        <f>'[3]Spec Schs Calculations-22'!G122</f>
        <v>0</v>
      </c>
      <c r="H125" s="546">
        <f t="shared" si="18"/>
        <v>635</v>
      </c>
      <c r="I125" s="98">
        <f>'[3]Populations-merged FY22'!G124</f>
        <v>0</v>
      </c>
      <c r="J125" s="98">
        <f>'[3]Populations-merged FY22'!H124</f>
        <v>0</v>
      </c>
      <c r="K125" s="98">
        <f>'[3]Populations-merged FY22'!I124</f>
        <v>0</v>
      </c>
      <c r="L125" s="98">
        <f>'[3]Populations-merged FY22'!J124</f>
        <v>0</v>
      </c>
      <c r="M125" s="98">
        <f t="shared" si="23"/>
        <v>635</v>
      </c>
      <c r="N125" s="542">
        <f t="shared" si="19"/>
        <v>635</v>
      </c>
      <c r="O125" s="98">
        <f>'[3]Populations-merged FY22'!L124</f>
        <v>2295</v>
      </c>
      <c r="P125" s="542">
        <f t="shared" si="20"/>
        <v>2295</v>
      </c>
      <c r="Q125" s="541">
        <f t="shared" si="21"/>
        <v>0.27668845315904139</v>
      </c>
      <c r="R125" s="540">
        <f t="shared" si="22"/>
        <v>0.27668845315904139</v>
      </c>
    </row>
    <row r="126" spans="1:18" ht="13" x14ac:dyDescent="0.25">
      <c r="A126" s="2">
        <v>1</v>
      </c>
      <c r="B126" s="2">
        <v>47</v>
      </c>
      <c r="C126" s="3" t="s">
        <v>538</v>
      </c>
      <c r="D126" s="538">
        <v>4703750</v>
      </c>
      <c r="E126" s="538" t="s">
        <v>476</v>
      </c>
      <c r="F126" s="537">
        <f>'[3]Populations-merged FY22'!F125</f>
        <v>2426</v>
      </c>
      <c r="G126" s="544">
        <f>'[3]Spec Schs Calculations-22'!G123</f>
        <v>10</v>
      </c>
      <c r="H126" s="546">
        <f t="shared" si="18"/>
        <v>2416</v>
      </c>
      <c r="I126" s="98">
        <f>'[3]Populations-merged FY22'!G125</f>
        <v>36</v>
      </c>
      <c r="J126" s="98">
        <f>'[3]Populations-merged FY22'!H125</f>
        <v>0</v>
      </c>
      <c r="K126" s="98">
        <f>'[3]Populations-merged FY22'!I125</f>
        <v>96</v>
      </c>
      <c r="L126" s="98">
        <f>'[3]Populations-merged FY22'!J125</f>
        <v>0</v>
      </c>
      <c r="M126" s="98">
        <f t="shared" si="23"/>
        <v>2558</v>
      </c>
      <c r="N126" s="542">
        <f t="shared" si="19"/>
        <v>2548</v>
      </c>
      <c r="O126" s="98">
        <f>'[3]Populations-merged FY22'!L125</f>
        <v>14717</v>
      </c>
      <c r="P126" s="542">
        <f t="shared" si="20"/>
        <v>14707</v>
      </c>
      <c r="Q126" s="541">
        <f t="shared" si="21"/>
        <v>0.17381259767615684</v>
      </c>
      <c r="R126" s="540">
        <f t="shared" si="22"/>
        <v>0.17325083293669682</v>
      </c>
    </row>
    <row r="127" spans="1:18" ht="13" x14ac:dyDescent="0.25">
      <c r="C127" s="3"/>
      <c r="D127" s="548">
        <v>4703780</v>
      </c>
      <c r="E127" s="548" t="s">
        <v>477</v>
      </c>
      <c r="F127" s="537">
        <f>'[3]Populations-merged FY22'!F126</f>
        <v>34192.481904185071</v>
      </c>
      <c r="G127" s="544">
        <f>'[3]Spec Schs Calculations-22'!G124</f>
        <v>12</v>
      </c>
      <c r="H127" s="546">
        <f t="shared" si="18"/>
        <v>34180.481904185071</v>
      </c>
      <c r="I127" s="98">
        <f>'[3]Populations-merged FY22'!G126</f>
        <v>284</v>
      </c>
      <c r="J127" s="98">
        <f>'[3]Populations-merged FY22'!H126</f>
        <v>0</v>
      </c>
      <c r="K127" s="98">
        <f>'[3]Populations-merged FY22'!I126</f>
        <v>373</v>
      </c>
      <c r="L127" s="98">
        <f>'[3]Populations-merged FY22'!J126</f>
        <v>0</v>
      </c>
      <c r="M127" s="98">
        <f t="shared" si="23"/>
        <v>34849.481904185071</v>
      </c>
      <c r="N127" s="542">
        <f t="shared" si="19"/>
        <v>34837.481904185071</v>
      </c>
      <c r="O127" s="98">
        <f>'[3]Populations-merged FY22'!L126</f>
        <v>122859</v>
      </c>
      <c r="P127" s="542">
        <f t="shared" si="20"/>
        <v>122847</v>
      </c>
      <c r="Q127" s="547">
        <f t="shared" si="21"/>
        <v>0.28365428584137159</v>
      </c>
      <c r="R127" s="540">
        <f t="shared" si="22"/>
        <v>0.28358431141326262</v>
      </c>
    </row>
    <row r="128" spans="1:18" ht="13" x14ac:dyDescent="0.25">
      <c r="A128" s="2">
        <v>1</v>
      </c>
      <c r="B128" s="2">
        <v>47</v>
      </c>
      <c r="C128" s="3" t="s">
        <v>538</v>
      </c>
      <c r="D128" s="538">
        <v>4700148</v>
      </c>
      <c r="E128" s="538" t="s">
        <v>478</v>
      </c>
      <c r="F128" s="537">
        <f>'[3]Populations-merged FY22'!F127</f>
        <v>659</v>
      </c>
      <c r="G128" s="544">
        <f>'[3]Spec Schs Calculations-22'!G125</f>
        <v>3</v>
      </c>
      <c r="H128" s="546">
        <f t="shared" si="18"/>
        <v>656</v>
      </c>
      <c r="I128" s="98">
        <f>'[3]Populations-merged FY22'!G127</f>
        <v>0</v>
      </c>
      <c r="J128" s="98">
        <f>'[3]Populations-merged FY22'!H127</f>
        <v>0</v>
      </c>
      <c r="K128" s="98">
        <f>'[3]Populations-merged FY22'!I127</f>
        <v>20</v>
      </c>
      <c r="L128" s="98">
        <f>'[3]Populations-merged FY22'!J127</f>
        <v>0</v>
      </c>
      <c r="M128" s="98">
        <f t="shared" si="23"/>
        <v>679</v>
      </c>
      <c r="N128" s="542">
        <f t="shared" si="19"/>
        <v>676</v>
      </c>
      <c r="O128" s="98">
        <f>'[3]Populations-merged FY22'!L127</f>
        <v>3287</v>
      </c>
      <c r="P128" s="542">
        <f t="shared" si="20"/>
        <v>3284</v>
      </c>
      <c r="Q128" s="541">
        <f t="shared" si="21"/>
        <v>0.20657134164891999</v>
      </c>
      <c r="R128" s="540">
        <f t="shared" si="22"/>
        <v>0.20584652862362973</v>
      </c>
    </row>
    <row r="129" spans="1:18" ht="13" x14ac:dyDescent="0.25">
      <c r="A129" s="2">
        <v>1</v>
      </c>
      <c r="B129" s="2">
        <v>47</v>
      </c>
      <c r="C129" s="3" t="s">
        <v>538</v>
      </c>
      <c r="D129" s="538">
        <v>4703870</v>
      </c>
      <c r="E129" s="538" t="s">
        <v>550</v>
      </c>
      <c r="F129" s="537">
        <f>'[3]Populations-merged FY22'!F128</f>
        <v>81</v>
      </c>
      <c r="G129" s="544">
        <f>'[3]Spec Schs Calculations-22'!G126</f>
        <v>0</v>
      </c>
      <c r="H129" s="546">
        <f t="shared" si="18"/>
        <v>81</v>
      </c>
      <c r="I129" s="98">
        <f>'[3]Populations-merged FY22'!G128</f>
        <v>0</v>
      </c>
      <c r="J129" s="98">
        <f>'[3]Populations-merged FY22'!H128</f>
        <v>0</v>
      </c>
      <c r="K129" s="98">
        <f>'[3]Populations-merged FY22'!I128</f>
        <v>0</v>
      </c>
      <c r="L129" s="98">
        <f>'[3]Populations-merged FY22'!J128</f>
        <v>0</v>
      </c>
      <c r="M129" s="98">
        <f t="shared" si="23"/>
        <v>81</v>
      </c>
      <c r="N129" s="542">
        <f t="shared" si="19"/>
        <v>81</v>
      </c>
      <c r="O129" s="98">
        <f>'[3]Populations-merged FY22'!L128</f>
        <v>417</v>
      </c>
      <c r="P129" s="542">
        <f t="shared" si="20"/>
        <v>417</v>
      </c>
      <c r="Q129" s="541">
        <f t="shared" si="21"/>
        <v>0.19424460431654678</v>
      </c>
      <c r="R129" s="540">
        <f t="shared" si="22"/>
        <v>0.19424460431654678</v>
      </c>
    </row>
    <row r="130" spans="1:18" ht="13" x14ac:dyDescent="0.25">
      <c r="C130" s="3"/>
      <c r="D130" s="538"/>
      <c r="E130" s="183" t="s">
        <v>203</v>
      </c>
      <c r="F130" s="537">
        <f>'[3]Populations-merged FY22'!F129</f>
        <v>457</v>
      </c>
      <c r="G130" s="544">
        <f>'[3]Spec Schs Calculations-22'!G127</f>
        <v>0</v>
      </c>
      <c r="H130" s="546">
        <f t="shared" si="18"/>
        <v>457</v>
      </c>
      <c r="I130" s="98">
        <f>'[3]Populations-merged FY22'!G129</f>
        <v>0</v>
      </c>
      <c r="J130" s="98">
        <f>'[3]Populations-merged FY22'!H129</f>
        <v>0</v>
      </c>
      <c r="K130" s="98">
        <f>'[3]Populations-merged FY22'!I129</f>
        <v>2</v>
      </c>
      <c r="L130" s="98">
        <f>'[3]Populations-merged FY22'!J129</f>
        <v>0</v>
      </c>
      <c r="M130" s="98">
        <f t="shared" si="23"/>
        <v>459</v>
      </c>
      <c r="N130" s="542">
        <f t="shared" si="19"/>
        <v>459</v>
      </c>
      <c r="O130" s="98">
        <f>'[3]Populations-merged FY22'!L129</f>
        <v>1794</v>
      </c>
      <c r="P130" s="542">
        <f t="shared" si="20"/>
        <v>1794</v>
      </c>
      <c r="Q130" s="541">
        <f t="shared" si="21"/>
        <v>0.25585284280936454</v>
      </c>
      <c r="R130" s="540">
        <f t="shared" si="22"/>
        <v>0.25585284280936454</v>
      </c>
    </row>
    <row r="131" spans="1:18" ht="13" x14ac:dyDescent="0.25">
      <c r="A131" s="2">
        <v>1</v>
      </c>
      <c r="B131" s="2">
        <v>47</v>
      </c>
      <c r="C131" s="3" t="s">
        <v>538</v>
      </c>
      <c r="D131" s="538">
        <v>4703900</v>
      </c>
      <c r="E131" s="538" t="s">
        <v>481</v>
      </c>
      <c r="F131" s="537">
        <f>'[3]Populations-merged FY22'!F130</f>
        <v>374</v>
      </c>
      <c r="G131" s="544">
        <f>'[3]Spec Schs Calculations-22'!G128</f>
        <v>0</v>
      </c>
      <c r="H131" s="546">
        <f t="shared" si="18"/>
        <v>374</v>
      </c>
      <c r="I131" s="98">
        <f>'[3]Populations-merged FY22'!G130</f>
        <v>0</v>
      </c>
      <c r="J131" s="98">
        <f>'[3]Populations-merged FY22'!H130</f>
        <v>0</v>
      </c>
      <c r="K131" s="98">
        <f>'[3]Populations-merged FY22'!I130</f>
        <v>4</v>
      </c>
      <c r="L131" s="98">
        <f>'[3]Populations-merged FY22'!J130</f>
        <v>0</v>
      </c>
      <c r="M131" s="98">
        <f t="shared" si="23"/>
        <v>378</v>
      </c>
      <c r="N131" s="542">
        <f t="shared" si="19"/>
        <v>378</v>
      </c>
      <c r="O131" s="98">
        <f>'[3]Populations-merged FY22'!L130</f>
        <v>2096</v>
      </c>
      <c r="P131" s="542">
        <f t="shared" si="20"/>
        <v>2096</v>
      </c>
      <c r="Q131" s="541">
        <f t="shared" si="21"/>
        <v>0.18034351145038169</v>
      </c>
      <c r="R131" s="540">
        <f t="shared" si="22"/>
        <v>0.18034351145038169</v>
      </c>
    </row>
    <row r="132" spans="1:18" ht="13" x14ac:dyDescent="0.25">
      <c r="A132" s="2">
        <v>1</v>
      </c>
      <c r="B132" s="2">
        <v>47</v>
      </c>
      <c r="C132" s="3" t="s">
        <v>538</v>
      </c>
      <c r="D132" s="538">
        <v>4703960</v>
      </c>
      <c r="E132" s="538" t="s">
        <v>482</v>
      </c>
      <c r="F132" s="537">
        <f>'[3]Populations-merged FY22'!F131</f>
        <v>2153</v>
      </c>
      <c r="G132" s="544">
        <f>'[3]Spec Schs Calculations-22'!G129</f>
        <v>4</v>
      </c>
      <c r="H132" s="546">
        <f t="shared" si="18"/>
        <v>2149</v>
      </c>
      <c r="I132" s="98">
        <f>'[3]Populations-merged FY22'!G131</f>
        <v>5</v>
      </c>
      <c r="J132" s="98">
        <f>'[3]Populations-merged FY22'!H131</f>
        <v>0</v>
      </c>
      <c r="K132" s="98">
        <f>'[3]Populations-merged FY22'!I131</f>
        <v>43</v>
      </c>
      <c r="L132" s="98">
        <f>'[3]Populations-merged FY22'!J131</f>
        <v>0</v>
      </c>
      <c r="M132" s="98">
        <f t="shared" si="23"/>
        <v>2201</v>
      </c>
      <c r="N132" s="542">
        <f t="shared" si="19"/>
        <v>2197</v>
      </c>
      <c r="O132" s="98">
        <f>'[3]Populations-merged FY22'!L131</f>
        <v>11671</v>
      </c>
      <c r="P132" s="542">
        <f t="shared" si="20"/>
        <v>11667</v>
      </c>
      <c r="Q132" s="541">
        <f t="shared" si="21"/>
        <v>0.18858709622140349</v>
      </c>
      <c r="R132" s="540">
        <f t="shared" si="22"/>
        <v>0.18830890545984399</v>
      </c>
    </row>
    <row r="133" spans="1:18" ht="13" x14ac:dyDescent="0.25">
      <c r="A133" s="2">
        <v>1</v>
      </c>
      <c r="B133" s="2">
        <v>47</v>
      </c>
      <c r="C133" s="3" t="s">
        <v>538</v>
      </c>
      <c r="D133" s="538">
        <v>4703990</v>
      </c>
      <c r="E133" s="538" t="s">
        <v>483</v>
      </c>
      <c r="F133" s="537">
        <f>'[3]Populations-merged FY22'!F132</f>
        <v>3514</v>
      </c>
      <c r="G133" s="544">
        <f>'[3]Spec Schs Calculations-22'!G130</f>
        <v>8</v>
      </c>
      <c r="H133" s="546">
        <f t="shared" si="18"/>
        <v>3506</v>
      </c>
      <c r="I133" s="98">
        <f>'[3]Populations-merged FY22'!G132</f>
        <v>26</v>
      </c>
      <c r="J133" s="98">
        <f>'[3]Populations-merged FY22'!H132</f>
        <v>0</v>
      </c>
      <c r="K133" s="98">
        <f>'[3]Populations-merged FY22'!I132</f>
        <v>23</v>
      </c>
      <c r="L133" s="98">
        <f>'[3]Populations-merged FY22'!J132</f>
        <v>0</v>
      </c>
      <c r="M133" s="98">
        <f t="shared" si="23"/>
        <v>3563</v>
      </c>
      <c r="N133" s="542">
        <f t="shared" si="19"/>
        <v>3555</v>
      </c>
      <c r="O133" s="98">
        <f>'[3]Populations-merged FY22'!L132</f>
        <v>33183</v>
      </c>
      <c r="P133" s="542">
        <f t="shared" si="20"/>
        <v>33175</v>
      </c>
      <c r="Q133" s="541">
        <f t="shared" si="21"/>
        <v>0.10737425790314317</v>
      </c>
      <c r="R133" s="540">
        <f t="shared" si="22"/>
        <v>0.10715900527505652</v>
      </c>
    </row>
    <row r="134" spans="1:18" ht="13" x14ac:dyDescent="0.25">
      <c r="A134" s="2">
        <v>1</v>
      </c>
      <c r="B134" s="2">
        <v>47</v>
      </c>
      <c r="C134" s="3" t="s">
        <v>538</v>
      </c>
      <c r="D134" s="538">
        <v>4704020</v>
      </c>
      <c r="E134" s="538" t="s">
        <v>484</v>
      </c>
      <c r="F134" s="537">
        <f>'[3]Populations-merged FY22'!F133</f>
        <v>384</v>
      </c>
      <c r="G134" s="544">
        <f>'[3]Spec Schs Calculations-22'!G131</f>
        <v>0</v>
      </c>
      <c r="H134" s="546">
        <f t="shared" si="18"/>
        <v>384</v>
      </c>
      <c r="I134" s="98">
        <f>'[3]Populations-merged FY22'!G133</f>
        <v>0</v>
      </c>
      <c r="J134" s="98">
        <f>'[3]Populations-merged FY22'!H133</f>
        <v>0</v>
      </c>
      <c r="K134" s="98">
        <f>'[3]Populations-merged FY22'!I133</f>
        <v>11</v>
      </c>
      <c r="L134" s="98">
        <f>'[3]Populations-merged FY22'!J133</f>
        <v>0</v>
      </c>
      <c r="M134" s="98">
        <f t="shared" si="23"/>
        <v>395</v>
      </c>
      <c r="N134" s="542">
        <f t="shared" si="19"/>
        <v>395</v>
      </c>
      <c r="O134" s="98">
        <f>'[3]Populations-merged FY22'!L133</f>
        <v>1377</v>
      </c>
      <c r="P134" s="542">
        <f t="shared" si="20"/>
        <v>1377</v>
      </c>
      <c r="Q134" s="541">
        <f t="shared" si="21"/>
        <v>0.28685548293391433</v>
      </c>
      <c r="R134" s="540">
        <f t="shared" si="22"/>
        <v>0.28685548293391433</v>
      </c>
    </row>
    <row r="135" spans="1:18" ht="13" x14ac:dyDescent="0.25">
      <c r="A135" s="2">
        <v>1</v>
      </c>
      <c r="B135" s="2">
        <v>47</v>
      </c>
      <c r="C135" s="3" t="s">
        <v>538</v>
      </c>
      <c r="D135" s="538">
        <v>4704050</v>
      </c>
      <c r="E135" s="538" t="s">
        <v>485</v>
      </c>
      <c r="F135" s="537">
        <f>'[3]Populations-merged FY22'!F134</f>
        <v>1657</v>
      </c>
      <c r="G135" s="544">
        <f>'[3]Spec Schs Calculations-22'!G132</f>
        <v>0</v>
      </c>
      <c r="H135" s="546">
        <f t="shared" si="18"/>
        <v>1657</v>
      </c>
      <c r="I135" s="98">
        <f>'[3]Populations-merged FY22'!G134</f>
        <v>0</v>
      </c>
      <c r="J135" s="98">
        <f>'[3]Populations-merged FY22'!H134</f>
        <v>0</v>
      </c>
      <c r="K135" s="98">
        <f>'[3]Populations-merged FY22'!I134</f>
        <v>73</v>
      </c>
      <c r="L135" s="98">
        <f>'[3]Populations-merged FY22'!J134</f>
        <v>0</v>
      </c>
      <c r="M135" s="98">
        <f t="shared" si="23"/>
        <v>1730</v>
      </c>
      <c r="N135" s="542">
        <f t="shared" si="19"/>
        <v>1730</v>
      </c>
      <c r="O135" s="98">
        <f>'[3]Populations-merged FY22'!L134</f>
        <v>11277</v>
      </c>
      <c r="P135" s="542">
        <f t="shared" si="20"/>
        <v>11277</v>
      </c>
      <c r="Q135" s="541">
        <f t="shared" si="21"/>
        <v>0.15340959475037688</v>
      </c>
      <c r="R135" s="540">
        <f t="shared" si="22"/>
        <v>0.15340959475037688</v>
      </c>
    </row>
    <row r="136" spans="1:18" ht="13" x14ac:dyDescent="0.25">
      <c r="A136" s="2">
        <v>1</v>
      </c>
      <c r="B136" s="2">
        <v>47</v>
      </c>
      <c r="C136" s="3" t="s">
        <v>538</v>
      </c>
      <c r="D136" s="538">
        <v>4704080</v>
      </c>
      <c r="E136" s="538" t="s">
        <v>486</v>
      </c>
      <c r="F136" s="537">
        <f>'[3]Populations-merged FY22'!F135</f>
        <v>284</v>
      </c>
      <c r="G136" s="544">
        <f>'[3]Spec Schs Calculations-22'!G133</f>
        <v>0</v>
      </c>
      <c r="H136" s="546">
        <f t="shared" si="18"/>
        <v>284</v>
      </c>
      <c r="I136" s="98">
        <f>'[3]Populations-merged FY22'!G135</f>
        <v>0</v>
      </c>
      <c r="J136" s="98">
        <f>'[3]Populations-merged FY22'!H135</f>
        <v>0</v>
      </c>
      <c r="K136" s="98">
        <f>'[3]Populations-merged FY22'!I135</f>
        <v>9</v>
      </c>
      <c r="L136" s="98">
        <f>'[3]Populations-merged FY22'!J135</f>
        <v>0</v>
      </c>
      <c r="M136" s="98">
        <f t="shared" si="23"/>
        <v>293</v>
      </c>
      <c r="N136" s="542">
        <f t="shared" si="19"/>
        <v>293</v>
      </c>
      <c r="O136" s="98">
        <f>'[3]Populations-merged FY22'!L135</f>
        <v>1450</v>
      </c>
      <c r="P136" s="542">
        <f t="shared" si="20"/>
        <v>1450</v>
      </c>
      <c r="Q136" s="541">
        <f t="shared" si="21"/>
        <v>0.20206896551724138</v>
      </c>
      <c r="R136" s="540">
        <f t="shared" si="22"/>
        <v>0.20206896551724138</v>
      </c>
    </row>
    <row r="137" spans="1:18" ht="13" x14ac:dyDescent="0.25">
      <c r="A137" s="2">
        <v>1</v>
      </c>
      <c r="B137" s="2">
        <v>47</v>
      </c>
      <c r="C137" s="3" t="s">
        <v>538</v>
      </c>
      <c r="D137" s="538">
        <v>4704100</v>
      </c>
      <c r="E137" s="538" t="s">
        <v>487</v>
      </c>
      <c r="F137" s="537">
        <f>'[3]Populations-merged FY22'!F136</f>
        <v>231</v>
      </c>
      <c r="G137" s="544">
        <f>'[3]Spec Schs Calculations-22'!G134</f>
        <v>1</v>
      </c>
      <c r="H137" s="546">
        <f t="shared" ref="H137:H151" si="24">F137-G137</f>
        <v>230</v>
      </c>
      <c r="I137" s="98">
        <f>'[3]Populations-merged FY22'!G136</f>
        <v>0</v>
      </c>
      <c r="J137" s="98">
        <f>'[3]Populations-merged FY22'!H136</f>
        <v>0</v>
      </c>
      <c r="K137" s="98">
        <f>'[3]Populations-merged FY22'!I136</f>
        <v>1</v>
      </c>
      <c r="L137" s="98">
        <f>'[3]Populations-merged FY22'!J136</f>
        <v>0</v>
      </c>
      <c r="M137" s="98">
        <f t="shared" si="23"/>
        <v>232</v>
      </c>
      <c r="N137" s="542">
        <f t="shared" ref="N137:N151" si="25">SUM(H137:L137)</f>
        <v>231</v>
      </c>
      <c r="O137" s="98">
        <f>'[3]Populations-merged FY22'!L136</f>
        <v>1428</v>
      </c>
      <c r="P137" s="542">
        <f t="shared" ref="P137:P151" si="26">O137-G137</f>
        <v>1427</v>
      </c>
      <c r="Q137" s="541">
        <f t="shared" ref="Q137:Q151" si="27">M137/O137</f>
        <v>0.16246498599439776</v>
      </c>
      <c r="R137" s="540">
        <f t="shared" ref="R137:R151" si="28">N137/P137</f>
        <v>0.1618780658724597</v>
      </c>
    </row>
    <row r="138" spans="1:18" ht="13" x14ac:dyDescent="0.25">
      <c r="A138" s="2">
        <v>1</v>
      </c>
      <c r="B138" s="2">
        <v>47</v>
      </c>
      <c r="C138" s="3" t="s">
        <v>538</v>
      </c>
      <c r="D138" s="538">
        <v>4704170</v>
      </c>
      <c r="E138" s="538" t="s">
        <v>488</v>
      </c>
      <c r="F138" s="537">
        <f>'[3]Populations-merged FY22'!F137</f>
        <v>737</v>
      </c>
      <c r="G138" s="544">
        <f>'[3]Spec Schs Calculations-22'!G135</f>
        <v>0</v>
      </c>
      <c r="H138" s="546">
        <f t="shared" si="24"/>
        <v>737</v>
      </c>
      <c r="I138" s="98">
        <f>'[3]Populations-merged FY22'!G137</f>
        <v>0</v>
      </c>
      <c r="J138" s="98">
        <f>'[3]Populations-merged FY22'!H137</f>
        <v>0</v>
      </c>
      <c r="K138" s="98">
        <f>'[3]Populations-merged FY22'!I137</f>
        <v>19</v>
      </c>
      <c r="L138" s="98">
        <f>'[3]Populations-merged FY22'!J137</f>
        <v>0</v>
      </c>
      <c r="M138" s="98">
        <f t="shared" si="23"/>
        <v>756</v>
      </c>
      <c r="N138" s="542">
        <f t="shared" si="25"/>
        <v>756</v>
      </c>
      <c r="O138" s="98">
        <f>'[3]Populations-merged FY22'!L137</f>
        <v>3479</v>
      </c>
      <c r="P138" s="542">
        <f t="shared" si="26"/>
        <v>3479</v>
      </c>
      <c r="Q138" s="541">
        <f t="shared" si="27"/>
        <v>0.21730382293762576</v>
      </c>
      <c r="R138" s="540">
        <f t="shared" si="28"/>
        <v>0.21730382293762576</v>
      </c>
    </row>
    <row r="139" spans="1:18" ht="13" x14ac:dyDescent="0.25">
      <c r="A139" s="2">
        <v>1</v>
      </c>
      <c r="B139" s="2">
        <v>47</v>
      </c>
      <c r="C139" s="3" t="s">
        <v>538</v>
      </c>
      <c r="D139" s="538">
        <v>4704200</v>
      </c>
      <c r="E139" s="538" t="s">
        <v>489</v>
      </c>
      <c r="F139" s="537">
        <f>'[3]Populations-merged FY22'!F138</f>
        <v>494</v>
      </c>
      <c r="G139" s="544">
        <f>'[3]Spec Schs Calculations-22'!G136</f>
        <v>0</v>
      </c>
      <c r="H139" s="546">
        <f t="shared" si="24"/>
        <v>494</v>
      </c>
      <c r="I139" s="98">
        <f>'[3]Populations-merged FY22'!G138</f>
        <v>0</v>
      </c>
      <c r="J139" s="98">
        <f>'[3]Populations-merged FY22'!H138</f>
        <v>0</v>
      </c>
      <c r="K139" s="98">
        <f>'[3]Populations-merged FY22'!I138</f>
        <v>11</v>
      </c>
      <c r="L139" s="98">
        <f>'[3]Populations-merged FY22'!J138</f>
        <v>0</v>
      </c>
      <c r="M139" s="98">
        <f t="shared" si="23"/>
        <v>505</v>
      </c>
      <c r="N139" s="542">
        <f t="shared" si="25"/>
        <v>505</v>
      </c>
      <c r="O139" s="98">
        <f>'[3]Populations-merged FY22'!L138</f>
        <v>2502</v>
      </c>
      <c r="P139" s="542">
        <f t="shared" si="26"/>
        <v>2502</v>
      </c>
      <c r="Q139" s="541">
        <f t="shared" si="27"/>
        <v>0.20183852917665868</v>
      </c>
      <c r="R139" s="540">
        <f t="shared" si="28"/>
        <v>0.20183852917665868</v>
      </c>
    </row>
    <row r="140" spans="1:18" ht="13" x14ac:dyDescent="0.25">
      <c r="A140" s="2">
        <v>1</v>
      </c>
      <c r="B140" s="2">
        <v>47</v>
      </c>
      <c r="C140" s="3" t="s">
        <v>538</v>
      </c>
      <c r="D140" s="538">
        <v>4704230</v>
      </c>
      <c r="E140" s="538" t="s">
        <v>490</v>
      </c>
      <c r="F140" s="537">
        <f>'[3]Populations-merged FY22'!F139</f>
        <v>402</v>
      </c>
      <c r="G140" s="544">
        <f>'[3]Spec Schs Calculations-22'!G137</f>
        <v>0</v>
      </c>
      <c r="H140" s="546">
        <f t="shared" si="24"/>
        <v>402</v>
      </c>
      <c r="I140" s="98">
        <f>'[3]Populations-merged FY22'!G139</f>
        <v>0</v>
      </c>
      <c r="J140" s="98">
        <f>'[3]Populations-merged FY22'!H139</f>
        <v>0</v>
      </c>
      <c r="K140" s="98">
        <f>'[3]Populations-merged FY22'!I139</f>
        <v>2</v>
      </c>
      <c r="L140" s="98">
        <f>'[3]Populations-merged FY22'!J139</f>
        <v>0</v>
      </c>
      <c r="M140" s="98">
        <f t="shared" si="23"/>
        <v>404</v>
      </c>
      <c r="N140" s="542">
        <f t="shared" si="25"/>
        <v>404</v>
      </c>
      <c r="O140" s="98">
        <f>'[3]Populations-merged FY22'!L139</f>
        <v>1591</v>
      </c>
      <c r="P140" s="542">
        <f t="shared" si="26"/>
        <v>1591</v>
      </c>
      <c r="Q140" s="541">
        <f t="shared" si="27"/>
        <v>0.25392834695160277</v>
      </c>
      <c r="R140" s="540">
        <f t="shared" si="28"/>
        <v>0.25392834695160277</v>
      </c>
    </row>
    <row r="141" spans="1:18" ht="13" x14ac:dyDescent="0.25">
      <c r="A141" s="2">
        <v>1</v>
      </c>
      <c r="B141" s="2">
        <v>47</v>
      </c>
      <c r="C141" s="3" t="s">
        <v>538</v>
      </c>
      <c r="D141" s="538">
        <v>4704260</v>
      </c>
      <c r="E141" s="538" t="s">
        <v>491</v>
      </c>
      <c r="F141" s="537">
        <f>'[3]Populations-merged FY22'!F140</f>
        <v>829</v>
      </c>
      <c r="G141" s="544">
        <f>'[3]Spec Schs Calculations-22'!G138</f>
        <v>3</v>
      </c>
      <c r="H141" s="546">
        <f t="shared" si="24"/>
        <v>826</v>
      </c>
      <c r="I141" s="98">
        <f>'[3]Populations-merged FY22'!G140</f>
        <v>0</v>
      </c>
      <c r="J141" s="98">
        <f>'[3]Populations-merged FY22'!H140</f>
        <v>0</v>
      </c>
      <c r="K141" s="98">
        <f>'[3]Populations-merged FY22'!I140</f>
        <v>22</v>
      </c>
      <c r="L141" s="98">
        <f>'[3]Populations-merged FY22'!J140</f>
        <v>0</v>
      </c>
      <c r="M141" s="98">
        <f t="shared" si="23"/>
        <v>851</v>
      </c>
      <c r="N141" s="542">
        <f t="shared" si="25"/>
        <v>848</v>
      </c>
      <c r="O141" s="98">
        <f>'[3]Populations-merged FY22'!L140</f>
        <v>3200</v>
      </c>
      <c r="P141" s="542">
        <f t="shared" si="26"/>
        <v>3197</v>
      </c>
      <c r="Q141" s="541">
        <f t="shared" si="27"/>
        <v>0.26593749999999999</v>
      </c>
      <c r="R141" s="540">
        <f t="shared" si="28"/>
        <v>0.26524867062871443</v>
      </c>
    </row>
    <row r="142" spans="1:18" ht="13" x14ac:dyDescent="0.25">
      <c r="A142" s="2">
        <v>1</v>
      </c>
      <c r="B142" s="2">
        <v>47</v>
      </c>
      <c r="C142" s="3" t="s">
        <v>538</v>
      </c>
      <c r="D142" s="538">
        <v>4704290</v>
      </c>
      <c r="E142" s="538" t="s">
        <v>492</v>
      </c>
      <c r="F142" s="537">
        <f>'[3]Populations-merged FY22'!F141</f>
        <v>197</v>
      </c>
      <c r="G142" s="544">
        <f>'[3]Spec Schs Calculations-22'!G139</f>
        <v>1</v>
      </c>
      <c r="H142" s="546">
        <f t="shared" si="24"/>
        <v>196</v>
      </c>
      <c r="I142" s="98">
        <f>'[3]Populations-merged FY22'!G141</f>
        <v>0</v>
      </c>
      <c r="J142" s="98">
        <f>'[3]Populations-merged FY22'!H141</f>
        <v>0</v>
      </c>
      <c r="K142" s="98">
        <f>'[3]Populations-merged FY22'!I141</f>
        <v>1</v>
      </c>
      <c r="L142" s="98">
        <f>'[3]Populations-merged FY22'!J141</f>
        <v>0</v>
      </c>
      <c r="M142" s="98">
        <f t="shared" si="23"/>
        <v>198</v>
      </c>
      <c r="N142" s="542">
        <f t="shared" si="25"/>
        <v>197</v>
      </c>
      <c r="O142" s="98">
        <f>'[3]Populations-merged FY22'!L141</f>
        <v>822</v>
      </c>
      <c r="P142" s="542">
        <f t="shared" si="26"/>
        <v>821</v>
      </c>
      <c r="Q142" s="541">
        <f t="shared" si="27"/>
        <v>0.24087591240875914</v>
      </c>
      <c r="R142" s="540">
        <f t="shared" si="28"/>
        <v>0.23995127892813642</v>
      </c>
    </row>
    <row r="143" spans="1:18" ht="13" x14ac:dyDescent="0.25">
      <c r="A143" s="2">
        <v>1</v>
      </c>
      <c r="B143" s="2">
        <v>47</v>
      </c>
      <c r="C143" s="3" t="s">
        <v>538</v>
      </c>
      <c r="D143" s="538">
        <v>4704320</v>
      </c>
      <c r="E143" s="538" t="s">
        <v>493</v>
      </c>
      <c r="F143" s="537">
        <f>'[3]Populations-merged FY22'!F142</f>
        <v>1575</v>
      </c>
      <c r="G143" s="544">
        <f>'[3]Spec Schs Calculations-22'!G140</f>
        <v>0</v>
      </c>
      <c r="H143" s="546">
        <f t="shared" si="24"/>
        <v>1575</v>
      </c>
      <c r="I143" s="98">
        <f>'[3]Populations-merged FY22'!G142</f>
        <v>0</v>
      </c>
      <c r="J143" s="98">
        <f>'[3]Populations-merged FY22'!H142</f>
        <v>0</v>
      </c>
      <c r="K143" s="98">
        <f>'[3]Populations-merged FY22'!I142</f>
        <v>36</v>
      </c>
      <c r="L143" s="98">
        <f>'[3]Populations-merged FY22'!J142</f>
        <v>0</v>
      </c>
      <c r="M143" s="98">
        <f t="shared" si="23"/>
        <v>1611</v>
      </c>
      <c r="N143" s="542">
        <f t="shared" si="25"/>
        <v>1611</v>
      </c>
      <c r="O143" s="98">
        <f>'[3]Populations-merged FY22'!L142</f>
        <v>7168</v>
      </c>
      <c r="P143" s="542">
        <f t="shared" si="26"/>
        <v>7168</v>
      </c>
      <c r="Q143" s="541">
        <f t="shared" si="27"/>
        <v>0.22474888392857142</v>
      </c>
      <c r="R143" s="540">
        <f t="shared" si="28"/>
        <v>0.22474888392857142</v>
      </c>
    </row>
    <row r="144" spans="1:18" ht="13" x14ac:dyDescent="0.25">
      <c r="A144" s="2">
        <v>1</v>
      </c>
      <c r="B144" s="2">
        <v>47</v>
      </c>
      <c r="C144" s="3" t="s">
        <v>538</v>
      </c>
      <c r="D144" s="538">
        <v>4704350</v>
      </c>
      <c r="E144" s="538" t="s">
        <v>494</v>
      </c>
      <c r="F144" s="537">
        <f>'[3]Populations-merged FY22'!F143</f>
        <v>1469</v>
      </c>
      <c r="G144" s="544">
        <f>'[3]Spec Schs Calculations-22'!G141</f>
        <v>2</v>
      </c>
      <c r="H144" s="546">
        <f t="shared" si="24"/>
        <v>1467</v>
      </c>
      <c r="I144" s="98">
        <f>'[3]Populations-merged FY22'!G143</f>
        <v>0</v>
      </c>
      <c r="J144" s="98">
        <f>'[3]Populations-merged FY22'!H143</f>
        <v>0</v>
      </c>
      <c r="K144" s="98">
        <f>'[3]Populations-merged FY22'!I143</f>
        <v>67</v>
      </c>
      <c r="L144" s="98">
        <f>'[3]Populations-merged FY22'!J143</f>
        <v>0</v>
      </c>
      <c r="M144" s="98">
        <f t="shared" si="23"/>
        <v>1536</v>
      </c>
      <c r="N144" s="542">
        <f t="shared" si="25"/>
        <v>1534</v>
      </c>
      <c r="O144" s="98">
        <f>'[3]Populations-merged FY22'!L143</f>
        <v>9957</v>
      </c>
      <c r="P144" s="542">
        <f t="shared" si="26"/>
        <v>9955</v>
      </c>
      <c r="Q144" s="541">
        <f t="shared" si="27"/>
        <v>0.15426333232901476</v>
      </c>
      <c r="R144" s="540">
        <f t="shared" si="28"/>
        <v>0.15409342039176294</v>
      </c>
    </row>
    <row r="145" spans="1:18" ht="13" x14ac:dyDescent="0.25">
      <c r="A145" s="2">
        <v>1</v>
      </c>
      <c r="B145" s="2">
        <v>47</v>
      </c>
      <c r="C145" s="3" t="s">
        <v>538</v>
      </c>
      <c r="D145" s="538">
        <v>4704380</v>
      </c>
      <c r="E145" s="538" t="s">
        <v>495</v>
      </c>
      <c r="F145" s="537">
        <f>'[3]Populations-merged FY22'!F144</f>
        <v>411</v>
      </c>
      <c r="G145" s="544">
        <f>'[3]Spec Schs Calculations-22'!G142</f>
        <v>0</v>
      </c>
      <c r="H145" s="546">
        <f t="shared" si="24"/>
        <v>411</v>
      </c>
      <c r="I145" s="98">
        <f>'[3]Populations-merged FY22'!G144</f>
        <v>0</v>
      </c>
      <c r="J145" s="98">
        <f>'[3]Populations-merged FY22'!H144</f>
        <v>0</v>
      </c>
      <c r="K145" s="98">
        <f>'[3]Populations-merged FY22'!I144</f>
        <v>5</v>
      </c>
      <c r="L145" s="98">
        <f>'[3]Populations-merged FY22'!J144</f>
        <v>0</v>
      </c>
      <c r="M145" s="98">
        <f t="shared" si="23"/>
        <v>416</v>
      </c>
      <c r="N145" s="542">
        <f t="shared" si="25"/>
        <v>416</v>
      </c>
      <c r="O145" s="98">
        <f>'[3]Populations-merged FY22'!L144</f>
        <v>1995</v>
      </c>
      <c r="P145" s="542">
        <f t="shared" si="26"/>
        <v>1995</v>
      </c>
      <c r="Q145" s="541">
        <f t="shared" si="27"/>
        <v>0.20852130325814536</v>
      </c>
      <c r="R145" s="540">
        <f t="shared" si="28"/>
        <v>0.20852130325814536</v>
      </c>
    </row>
    <row r="146" spans="1:18" ht="13" x14ac:dyDescent="0.25">
      <c r="A146" s="2">
        <v>1</v>
      </c>
      <c r="B146" s="2">
        <v>47</v>
      </c>
      <c r="C146" s="3" t="s">
        <v>538</v>
      </c>
      <c r="D146" s="538">
        <v>4704440</v>
      </c>
      <c r="E146" s="538" t="s">
        <v>496</v>
      </c>
      <c r="F146" s="537">
        <f>'[3]Populations-merged FY22'!F145</f>
        <v>947</v>
      </c>
      <c r="G146" s="544">
        <f>'[3]Spec Schs Calculations-22'!G143</f>
        <v>0</v>
      </c>
      <c r="H146" s="546">
        <f t="shared" si="24"/>
        <v>947</v>
      </c>
      <c r="I146" s="98">
        <f>'[3]Populations-merged FY22'!G145</f>
        <v>0</v>
      </c>
      <c r="J146" s="98">
        <f>'[3]Populations-merged FY22'!H145</f>
        <v>0</v>
      </c>
      <c r="K146" s="98">
        <f>'[3]Populations-merged FY22'!I145</f>
        <v>13</v>
      </c>
      <c r="L146" s="98">
        <f>'[3]Populations-merged FY22'!J145</f>
        <v>0</v>
      </c>
      <c r="M146" s="98">
        <f t="shared" ref="M146:M151" si="29">SUM(F146,I146:L146)</f>
        <v>960</v>
      </c>
      <c r="N146" s="542">
        <f t="shared" si="25"/>
        <v>960</v>
      </c>
      <c r="O146" s="98">
        <f>'[3]Populations-merged FY22'!L145</f>
        <v>4692</v>
      </c>
      <c r="P146" s="542">
        <f t="shared" si="26"/>
        <v>4692</v>
      </c>
      <c r="Q146" s="541">
        <f t="shared" si="27"/>
        <v>0.20460358056265984</v>
      </c>
      <c r="R146" s="540">
        <f t="shared" si="28"/>
        <v>0.20460358056265984</v>
      </c>
    </row>
    <row r="147" spans="1:18" ht="13" x14ac:dyDescent="0.25">
      <c r="A147" s="2">
        <v>1</v>
      </c>
      <c r="B147" s="2">
        <v>47</v>
      </c>
      <c r="C147" s="3" t="s">
        <v>538</v>
      </c>
      <c r="D147" s="538">
        <v>4704470</v>
      </c>
      <c r="E147" s="538" t="s">
        <v>497</v>
      </c>
      <c r="F147" s="537">
        <f>'[3]Populations-merged FY22'!F146</f>
        <v>244</v>
      </c>
      <c r="G147" s="544">
        <f>'[3]Spec Schs Calculations-22'!G144</f>
        <v>0</v>
      </c>
      <c r="H147" s="546">
        <f t="shared" si="24"/>
        <v>244</v>
      </c>
      <c r="I147" s="98">
        <f>'[3]Populations-merged FY22'!G146</f>
        <v>0</v>
      </c>
      <c r="J147" s="98">
        <f>'[3]Populations-merged FY22'!H146</f>
        <v>0</v>
      </c>
      <c r="K147" s="98">
        <f>'[3]Populations-merged FY22'!I146</f>
        <v>3</v>
      </c>
      <c r="L147" s="98">
        <f>'[3]Populations-merged FY22'!J146</f>
        <v>0</v>
      </c>
      <c r="M147" s="98">
        <f t="shared" si="29"/>
        <v>247</v>
      </c>
      <c r="N147" s="542">
        <f t="shared" si="25"/>
        <v>247</v>
      </c>
      <c r="O147" s="98">
        <f>'[3]Populations-merged FY22'!L146</f>
        <v>1136</v>
      </c>
      <c r="P147" s="542">
        <f t="shared" si="26"/>
        <v>1136</v>
      </c>
      <c r="Q147" s="541">
        <f t="shared" si="27"/>
        <v>0.21742957746478872</v>
      </c>
      <c r="R147" s="540">
        <f t="shared" si="28"/>
        <v>0.21742957746478872</v>
      </c>
    </row>
    <row r="148" spans="1:18" ht="13" x14ac:dyDescent="0.25">
      <c r="A148" s="2">
        <v>1</v>
      </c>
      <c r="B148" s="2">
        <v>47</v>
      </c>
      <c r="C148" s="3" t="s">
        <v>538</v>
      </c>
      <c r="D148" s="538">
        <v>4704490</v>
      </c>
      <c r="E148" s="538" t="s">
        <v>498</v>
      </c>
      <c r="F148" s="537">
        <f>'[3]Populations-merged FY22'!F147</f>
        <v>892</v>
      </c>
      <c r="G148" s="544">
        <f>'[3]Spec Schs Calculations-22'!G145</f>
        <v>0</v>
      </c>
      <c r="H148" s="546">
        <f t="shared" si="24"/>
        <v>892</v>
      </c>
      <c r="I148" s="98">
        <f>'[3]Populations-merged FY22'!G147</f>
        <v>0</v>
      </c>
      <c r="J148" s="98">
        <f>'[3]Populations-merged FY22'!H147</f>
        <v>0</v>
      </c>
      <c r="K148" s="98">
        <f>'[3]Populations-merged FY22'!I147</f>
        <v>20</v>
      </c>
      <c r="L148" s="98">
        <f>'[3]Populations-merged FY22'!J147</f>
        <v>0</v>
      </c>
      <c r="M148" s="98">
        <f t="shared" si="29"/>
        <v>912</v>
      </c>
      <c r="N148" s="542">
        <f t="shared" si="25"/>
        <v>912</v>
      </c>
      <c r="O148" s="98">
        <f>'[3]Populations-merged FY22'!L147</f>
        <v>4362</v>
      </c>
      <c r="P148" s="542">
        <f t="shared" si="26"/>
        <v>4362</v>
      </c>
      <c r="Q148" s="541">
        <f t="shared" si="27"/>
        <v>0.20907840440165062</v>
      </c>
      <c r="R148" s="540">
        <f t="shared" si="28"/>
        <v>0.20907840440165062</v>
      </c>
    </row>
    <row r="149" spans="1:18" ht="13" x14ac:dyDescent="0.25">
      <c r="A149" s="2">
        <v>1</v>
      </c>
      <c r="B149" s="2">
        <v>47</v>
      </c>
      <c r="C149" s="3" t="s">
        <v>538</v>
      </c>
      <c r="D149" s="538">
        <v>4704500</v>
      </c>
      <c r="E149" s="538" t="s">
        <v>499</v>
      </c>
      <c r="F149" s="537">
        <f>'[3]Populations-merged FY22'!F148</f>
        <v>1261</v>
      </c>
      <c r="G149" s="544">
        <f>'[3]Spec Schs Calculations-22'!G146</f>
        <v>4</v>
      </c>
      <c r="H149" s="546">
        <f t="shared" si="24"/>
        <v>1257</v>
      </c>
      <c r="I149" s="98">
        <f>'[3]Populations-merged FY22'!G148</f>
        <v>10</v>
      </c>
      <c r="J149" s="98">
        <f>'[3]Populations-merged FY22'!H148</f>
        <v>0</v>
      </c>
      <c r="K149" s="98">
        <f>'[3]Populations-merged FY22'!I148</f>
        <v>3</v>
      </c>
      <c r="L149" s="98">
        <f>'[3]Populations-merged FY22'!J148</f>
        <v>0</v>
      </c>
      <c r="M149" s="98">
        <f t="shared" si="29"/>
        <v>1274</v>
      </c>
      <c r="N149" s="542">
        <f t="shared" si="25"/>
        <v>1270</v>
      </c>
      <c r="O149" s="98">
        <f>'[3]Populations-merged FY22'!L148</f>
        <v>44721</v>
      </c>
      <c r="P149" s="542">
        <f t="shared" si="26"/>
        <v>44717</v>
      </c>
      <c r="Q149" s="541">
        <f t="shared" si="27"/>
        <v>2.8487735068536035E-2</v>
      </c>
      <c r="R149" s="540">
        <f t="shared" si="28"/>
        <v>2.8400831898383164E-2</v>
      </c>
    </row>
    <row r="150" spans="1:18" ht="13" x14ac:dyDescent="0.25">
      <c r="A150" s="2">
        <v>1</v>
      </c>
      <c r="B150" s="2">
        <v>47</v>
      </c>
      <c r="C150" s="3" t="s">
        <v>538</v>
      </c>
      <c r="D150" s="538">
        <v>4704530</v>
      </c>
      <c r="E150" s="538" t="s">
        <v>500</v>
      </c>
      <c r="F150" s="537">
        <f>'[3]Populations-merged FY22'!F149</f>
        <v>1681</v>
      </c>
      <c r="G150" s="544">
        <f>'[3]Spec Schs Calculations-22'!G147</f>
        <v>13</v>
      </c>
      <c r="H150" s="546">
        <f t="shared" si="24"/>
        <v>1668</v>
      </c>
      <c r="I150" s="98">
        <f>'[3]Populations-merged FY22'!G149</f>
        <v>34</v>
      </c>
      <c r="J150" s="98">
        <f>'[3]Populations-merged FY22'!H149</f>
        <v>0</v>
      </c>
      <c r="K150" s="98">
        <f>'[3]Populations-merged FY22'!I149</f>
        <v>37</v>
      </c>
      <c r="L150" s="98">
        <f>'[3]Populations-merged FY22'!J149</f>
        <v>0</v>
      </c>
      <c r="M150" s="98">
        <f t="shared" si="29"/>
        <v>1752</v>
      </c>
      <c r="N150" s="542">
        <f t="shared" si="25"/>
        <v>1739</v>
      </c>
      <c r="O150" s="98">
        <f>'[3]Populations-merged FY22'!L149</f>
        <v>20910</v>
      </c>
      <c r="P150" s="542">
        <f t="shared" si="26"/>
        <v>20897</v>
      </c>
      <c r="Q150" s="541">
        <f t="shared" si="27"/>
        <v>8.3787661406025823E-2</v>
      </c>
      <c r="R150" s="540">
        <f t="shared" si="28"/>
        <v>8.3217686749294154E-2</v>
      </c>
    </row>
    <row r="151" spans="1:18" ht="13" x14ac:dyDescent="0.25">
      <c r="C151" s="3"/>
      <c r="D151" s="538">
        <v>4704550</v>
      </c>
      <c r="E151" s="538" t="s">
        <v>224</v>
      </c>
      <c r="F151" s="545">
        <f>'[3]Populations-merged FY22'!F150</f>
        <v>115</v>
      </c>
      <c r="G151" s="544">
        <f>'[3]Spec Schs Calculations-22'!G148</f>
        <v>0</v>
      </c>
      <c r="H151" s="543">
        <f t="shared" si="24"/>
        <v>115</v>
      </c>
      <c r="I151" s="98">
        <f>'[3]Populations-merged FY22'!G150</f>
        <v>0</v>
      </c>
      <c r="J151" s="98">
        <f>'[3]Populations-merged FY22'!H150</f>
        <v>0</v>
      </c>
      <c r="K151" s="98">
        <f>'[3]Populations-merged FY22'!I150</f>
        <v>0</v>
      </c>
      <c r="L151" s="98">
        <f>'[3]Populations-merged FY22'!J150</f>
        <v>0</v>
      </c>
      <c r="M151" s="537">
        <f t="shared" si="29"/>
        <v>115</v>
      </c>
      <c r="N151" s="542">
        <f t="shared" si="25"/>
        <v>115</v>
      </c>
      <c r="O151" s="543">
        <f>'[3]Populations-merged FY22'!L150</f>
        <v>568</v>
      </c>
      <c r="P151" s="542">
        <f t="shared" si="26"/>
        <v>568</v>
      </c>
      <c r="Q151" s="541">
        <f t="shared" si="27"/>
        <v>0.20246478873239437</v>
      </c>
      <c r="R151" s="540">
        <f t="shared" si="28"/>
        <v>0.20246478873239437</v>
      </c>
    </row>
    <row r="152" spans="1:18" x14ac:dyDescent="0.25">
      <c r="C152" s="3"/>
      <c r="D152" s="538"/>
      <c r="E152" s="538"/>
      <c r="F152" s="537"/>
      <c r="G152" s="536"/>
      <c r="H152" s="536"/>
      <c r="I152" s="538"/>
      <c r="J152" s="538"/>
      <c r="K152" s="538"/>
      <c r="L152" s="538"/>
      <c r="M152" s="537"/>
      <c r="N152" s="542"/>
      <c r="O152" s="98"/>
      <c r="P152" s="542"/>
      <c r="Q152" s="541"/>
      <c r="R152" s="540"/>
    </row>
    <row r="153" spans="1:18" x14ac:dyDescent="0.25">
      <c r="A153" s="2">
        <v>3</v>
      </c>
      <c r="B153" s="2">
        <v>47</v>
      </c>
      <c r="C153" s="3" t="s">
        <v>538</v>
      </c>
      <c r="D153" s="538">
        <v>4799998</v>
      </c>
      <c r="E153" s="538" t="s">
        <v>502</v>
      </c>
      <c r="F153" s="537">
        <v>0</v>
      </c>
      <c r="G153" s="98">
        <v>0</v>
      </c>
      <c r="H153" s="98">
        <f>F153-G153</f>
        <v>0</v>
      </c>
      <c r="I153" s="538">
        <v>0</v>
      </c>
      <c r="J153" s="538">
        <v>0</v>
      </c>
      <c r="K153" s="538">
        <v>0</v>
      </c>
      <c r="L153" s="538">
        <v>0</v>
      </c>
      <c r="M153" s="537">
        <f>SUM(F153,I153:L153)</f>
        <v>0</v>
      </c>
      <c r="N153" s="542">
        <f>SUM(H153:L153)</f>
        <v>0</v>
      </c>
      <c r="O153" s="98">
        <v>0</v>
      </c>
      <c r="P153" s="542">
        <f>O153-G153</f>
        <v>0</v>
      </c>
      <c r="Q153" s="541">
        <v>0</v>
      </c>
      <c r="R153" s="540">
        <v>0</v>
      </c>
    </row>
    <row r="154" spans="1:18" x14ac:dyDescent="0.25">
      <c r="A154" s="2">
        <v>4</v>
      </c>
      <c r="B154" s="2">
        <v>47</v>
      </c>
      <c r="C154" s="3" t="s">
        <v>538</v>
      </c>
      <c r="D154" s="538">
        <v>4799999</v>
      </c>
      <c r="E154" s="538" t="s">
        <v>551</v>
      </c>
      <c r="F154" s="537">
        <v>0</v>
      </c>
      <c r="G154" s="98">
        <v>0</v>
      </c>
      <c r="H154" s="98">
        <f>F154-G154</f>
        <v>0</v>
      </c>
      <c r="I154" s="538">
        <v>0</v>
      </c>
      <c r="J154" s="98">
        <f>'[3]Populations-merged FY22'!H153</f>
        <v>1208</v>
      </c>
      <c r="K154" s="538">
        <v>0</v>
      </c>
      <c r="L154" s="538">
        <v>0</v>
      </c>
      <c r="M154" s="537">
        <f>SUM(F154,I154:L154)</f>
        <v>1208</v>
      </c>
      <c r="N154" s="542">
        <f>SUM(H154:L154)</f>
        <v>1208</v>
      </c>
      <c r="O154" s="98">
        <v>1486</v>
      </c>
      <c r="P154" s="542">
        <f>O154-G154</f>
        <v>1486</v>
      </c>
      <c r="Q154" s="541">
        <f>M154/O154</f>
        <v>0.81292059219380886</v>
      </c>
      <c r="R154" s="540">
        <f>N154/P154</f>
        <v>0.81292059219380886</v>
      </c>
    </row>
    <row r="155" spans="1:18" x14ac:dyDescent="0.25">
      <c r="D155" s="538"/>
      <c r="E155" s="538"/>
      <c r="F155" s="537"/>
      <c r="G155" s="538"/>
      <c r="H155" s="538"/>
      <c r="I155" s="538"/>
      <c r="J155" s="538"/>
      <c r="K155" s="538"/>
      <c r="L155" s="538"/>
      <c r="M155" s="537"/>
      <c r="N155" s="539"/>
      <c r="O155" s="539"/>
      <c r="P155" s="539"/>
      <c r="Q155" s="539"/>
      <c r="R155" s="539"/>
    </row>
    <row r="156" spans="1:18" x14ac:dyDescent="0.25">
      <c r="D156" s="538"/>
      <c r="E156" s="538" t="s">
        <v>552</v>
      </c>
      <c r="F156" s="537">
        <f t="shared" ref="F156:P156" si="30">SUM(F9:F154)</f>
        <v>194183</v>
      </c>
      <c r="G156" s="537">
        <f t="shared" si="30"/>
        <v>284</v>
      </c>
      <c r="H156" s="537">
        <f t="shared" si="30"/>
        <v>193899</v>
      </c>
      <c r="I156" s="537">
        <f t="shared" si="30"/>
        <v>1932</v>
      </c>
      <c r="J156" s="537">
        <f t="shared" si="30"/>
        <v>1208</v>
      </c>
      <c r="K156" s="537">
        <f t="shared" si="30"/>
        <v>3511</v>
      </c>
      <c r="L156" s="537">
        <f t="shared" si="30"/>
        <v>0</v>
      </c>
      <c r="M156" s="537">
        <f t="shared" si="30"/>
        <v>200834</v>
      </c>
      <c r="N156" s="537">
        <f t="shared" si="30"/>
        <v>200550</v>
      </c>
      <c r="O156" s="537">
        <f t="shared" si="30"/>
        <v>1101415</v>
      </c>
      <c r="P156" s="537">
        <f t="shared" si="30"/>
        <v>1101131</v>
      </c>
      <c r="Q156" s="536"/>
      <c r="R156" s="536"/>
    </row>
    <row r="158" spans="1:18" ht="13" thickBot="1" x14ac:dyDescent="0.3">
      <c r="N158" s="535">
        <f>G156</f>
        <v>284</v>
      </c>
      <c r="O158" s="534" t="s">
        <v>553</v>
      </c>
    </row>
    <row r="159" spans="1:18" ht="13" x14ac:dyDescent="0.3">
      <c r="M159" s="533">
        <f>M156</f>
        <v>200834</v>
      </c>
      <c r="N159" s="532">
        <f>SUM(N156:N158)</f>
        <v>200834</v>
      </c>
    </row>
    <row r="160" spans="1:18" ht="13" x14ac:dyDescent="0.3">
      <c r="M160" s="531" t="s">
        <v>554</v>
      </c>
      <c r="N160" s="530"/>
    </row>
    <row r="4999" spans="1:2" ht="13" thickBot="1" x14ac:dyDescent="0.3"/>
    <row r="5000" spans="1:2" ht="13.5" thickBot="1" x14ac:dyDescent="0.35">
      <c r="A5000" s="529" t="s">
        <v>555</v>
      </c>
      <c r="B5000" s="528">
        <v>44011</v>
      </c>
    </row>
  </sheetData>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1C216-0AF0-4143-BA5B-43CA09A04D2B}">
  <dimension ref="A1:BP5000"/>
  <sheetViews>
    <sheetView topLeftCell="A25" workbookViewId="0">
      <selection activeCell="A53" sqref="A53:XFD53"/>
    </sheetView>
  </sheetViews>
  <sheetFormatPr defaultColWidth="18.1796875" defaultRowHeight="12.5" x14ac:dyDescent="0.25"/>
  <cols>
    <col min="1" max="1" width="16.26953125" style="2" customWidth="1"/>
    <col min="2" max="2" width="43.453125" style="2" customWidth="1"/>
    <col min="3" max="3" width="27" style="2" customWidth="1"/>
    <col min="4" max="4" width="26.453125" style="3" customWidth="1"/>
    <col min="5" max="5" width="25.7265625" style="2" customWidth="1"/>
    <col min="6" max="6" width="18.1796875" style="2"/>
    <col min="7" max="10" width="18.1796875" style="5"/>
    <col min="11" max="11" width="22" style="5" customWidth="1"/>
    <col min="12" max="14" width="18.1796875" style="5"/>
    <col min="15" max="15" width="13.81640625" style="2" customWidth="1"/>
    <col min="16" max="16" width="17.453125" style="3" bestFit="1" customWidth="1"/>
    <col min="17" max="17" width="18.81640625" style="2" customWidth="1"/>
    <col min="18" max="18" width="20.1796875" style="2" customWidth="1"/>
    <col min="19" max="20" width="18.1796875" style="5"/>
    <col min="21" max="21" width="16" style="5" bestFit="1" customWidth="1"/>
    <col min="22" max="23" width="17.1796875" style="5" customWidth="1"/>
    <col min="24" max="31" width="18.1796875" style="5"/>
    <col min="32" max="32" width="12" style="5" customWidth="1"/>
    <col min="33" max="33" width="10.453125" style="5" customWidth="1"/>
    <col min="34" max="34" width="10.7265625" style="5" customWidth="1"/>
    <col min="35" max="35" width="12.1796875" style="5" customWidth="1"/>
    <col min="36" max="38" width="18.1796875" style="5"/>
    <col min="39" max="39" width="22.54296875" style="5" customWidth="1"/>
    <col min="40" max="42" width="18.1796875" style="5"/>
    <col min="43" max="43" width="22.54296875" style="5" customWidth="1"/>
    <col min="44" max="46" width="18.1796875" style="5"/>
    <col min="47" max="47" width="19.26953125" style="5" customWidth="1"/>
    <col min="48" max="50" width="18.1796875" style="5"/>
    <col min="51" max="51" width="18.1796875" style="7"/>
    <col min="52" max="52" width="23.1796875" style="5" customWidth="1"/>
    <col min="53" max="54" width="18.1796875" style="5"/>
    <col min="55" max="16384" width="18.1796875" style="2"/>
  </cols>
  <sheetData>
    <row r="1" spans="1:64" ht="13" x14ac:dyDescent="0.3">
      <c r="F1" s="4"/>
      <c r="AA1" s="6" t="s">
        <v>271</v>
      </c>
      <c r="AY1" s="5"/>
      <c r="AZ1" s="7"/>
      <c r="BD1" s="8" t="s">
        <v>272</v>
      </c>
      <c r="BE1" s="9"/>
      <c r="BF1" s="9" t="s">
        <v>273</v>
      </c>
      <c r="BG1" s="10" t="s">
        <v>274</v>
      </c>
    </row>
    <row r="2" spans="1:64" ht="13" x14ac:dyDescent="0.3">
      <c r="F2" s="4"/>
      <c r="R2" s="11"/>
      <c r="X2" s="5" t="s">
        <v>275</v>
      </c>
      <c r="Z2" s="5" t="s">
        <v>276</v>
      </c>
      <c r="AY2" s="5"/>
      <c r="AZ2" s="7"/>
      <c r="BD2" s="12" t="s">
        <v>277</v>
      </c>
      <c r="BE2" s="331">
        <v>0.66</v>
      </c>
      <c r="BF2" s="146">
        <f>BB42</f>
        <v>424986.21719972842</v>
      </c>
      <c r="BG2" s="13">
        <f>SUM(BF2:BF4)*0.66</f>
        <v>422084.81241089653</v>
      </c>
    </row>
    <row r="3" spans="1:64" ht="13" x14ac:dyDescent="0.3">
      <c r="B3" s="14"/>
      <c r="G3" s="22"/>
      <c r="H3" s="22"/>
      <c r="N3" s="332"/>
      <c r="O3" s="15"/>
      <c r="P3" s="16"/>
      <c r="Q3" s="17"/>
      <c r="R3" s="11"/>
      <c r="T3" s="18"/>
      <c r="X3" s="19">
        <f>A12+A11</f>
        <v>298169009.37</v>
      </c>
      <c r="Y3" s="20"/>
      <c r="Z3" s="21">
        <f>A8-A9-A10-A11</f>
        <v>298169009.37</v>
      </c>
      <c r="AY3" s="5"/>
      <c r="AZ3" s="7"/>
      <c r="BD3" s="12" t="s">
        <v>278</v>
      </c>
      <c r="BE3" s="180">
        <v>0.17499999999999999</v>
      </c>
      <c r="BF3" s="146">
        <f>BB16</f>
        <v>120898.94978056708</v>
      </c>
      <c r="BG3" s="13">
        <f>SUM(BF2:BF4)*0.175</f>
        <v>111916.42753319225</v>
      </c>
    </row>
    <row r="4" spans="1:64" ht="15" thickBot="1" x14ac:dyDescent="0.4">
      <c r="B4" s="6" t="s">
        <v>279</v>
      </c>
      <c r="E4" s="22"/>
      <c r="F4" s="354" t="s">
        <v>280</v>
      </c>
      <c r="G4" s="355"/>
      <c r="M4" s="356"/>
      <c r="N4" s="47"/>
      <c r="O4" s="147"/>
      <c r="P4" s="23"/>
      <c r="Q4" s="23"/>
      <c r="R4" s="20"/>
      <c r="S4" s="20"/>
      <c r="T4" s="20"/>
      <c r="W4" s="20"/>
      <c r="X4" s="20"/>
      <c r="Y4" s="20"/>
      <c r="BD4" s="24" t="s">
        <v>281</v>
      </c>
      <c r="BE4" s="25">
        <v>0.16500000000000001</v>
      </c>
      <c r="BF4" s="26">
        <f>BB23</f>
        <v>93637.276066517486</v>
      </c>
      <c r="BG4" s="27">
        <f>SUM(BF2:BF4)*0.165</f>
        <v>105521.20310272413</v>
      </c>
    </row>
    <row r="5" spans="1:64" ht="13.5" thickBot="1" x14ac:dyDescent="0.35">
      <c r="B5" s="6" t="s">
        <v>282</v>
      </c>
      <c r="E5" s="28" t="s">
        <v>283</v>
      </c>
      <c r="F5" s="146">
        <f>A8</f>
        <v>323517530</v>
      </c>
      <c r="G5" s="29" t="s">
        <v>556</v>
      </c>
      <c r="M5" s="357"/>
      <c r="N5" s="2"/>
      <c r="O5" s="3"/>
      <c r="P5" s="30"/>
      <c r="Q5" s="31"/>
      <c r="R5" s="5"/>
      <c r="Y5" s="22"/>
      <c r="AD5" s="22"/>
      <c r="AK5" s="32" t="s">
        <v>285</v>
      </c>
      <c r="AL5" s="33"/>
      <c r="AM5" s="33"/>
      <c r="AN5" s="33"/>
      <c r="AO5" s="34" t="s">
        <v>286</v>
      </c>
      <c r="AP5" s="22"/>
      <c r="AQ5" s="22"/>
      <c r="AR5" s="22"/>
      <c r="AS5" s="34" t="s">
        <v>287</v>
      </c>
      <c r="AT5" s="22"/>
      <c r="AU5" s="22"/>
      <c r="AV5" s="22"/>
      <c r="AW5" s="35">
        <f>AU55</f>
        <v>1017824.6567568686</v>
      </c>
      <c r="AX5" s="6" t="s">
        <v>288</v>
      </c>
      <c r="BB5" s="2"/>
    </row>
    <row r="6" spans="1:64" ht="13.5" thickBot="1" x14ac:dyDescent="0.35">
      <c r="B6" s="6" t="s">
        <v>289</v>
      </c>
      <c r="E6" s="28" t="s">
        <v>283</v>
      </c>
      <c r="F6" s="36">
        <v>328569518</v>
      </c>
      <c r="G6" s="29" t="s">
        <v>557</v>
      </c>
      <c r="N6" s="2"/>
      <c r="O6" s="3"/>
      <c r="P6" s="2"/>
      <c r="R6" s="5"/>
      <c r="W6" s="22"/>
      <c r="X6" s="22"/>
      <c r="Y6" s="22"/>
      <c r="Z6" s="37"/>
      <c r="AA6" s="37"/>
      <c r="AB6" s="37"/>
      <c r="AC6" s="37"/>
      <c r="AD6" s="22"/>
      <c r="AK6" s="33"/>
      <c r="AL6" s="33"/>
      <c r="AM6" s="33"/>
      <c r="AN6" s="33"/>
      <c r="AO6" s="33"/>
      <c r="AP6" s="22"/>
      <c r="AQ6" s="22"/>
      <c r="AR6" s="22"/>
      <c r="AS6" s="33"/>
      <c r="AT6" s="22"/>
      <c r="AU6" s="22"/>
      <c r="AV6" s="22"/>
      <c r="AW6" s="38">
        <f>AW5-AW7</f>
        <v>852061.73315744498</v>
      </c>
      <c r="AX6" s="6" t="s">
        <v>558</v>
      </c>
      <c r="BB6" s="2"/>
    </row>
    <row r="7" spans="1:64" ht="15" thickBot="1" x14ac:dyDescent="0.4">
      <c r="B7" s="6" t="s">
        <v>292</v>
      </c>
      <c r="E7" s="22"/>
      <c r="F7" s="39">
        <f>SUM(F5-F6)</f>
        <v>-5051988</v>
      </c>
      <c r="G7" s="39"/>
      <c r="N7"/>
      <c r="O7" s="1"/>
      <c r="P7" s="40"/>
      <c r="Q7" s="41"/>
      <c r="R7" s="22"/>
      <c r="S7" s="22"/>
      <c r="T7" s="22"/>
      <c r="W7" s="22"/>
      <c r="X7" s="22"/>
      <c r="Y7" s="22"/>
      <c r="Z7" s="22"/>
      <c r="AA7" s="22"/>
      <c r="AB7" s="22"/>
      <c r="AC7" s="22"/>
      <c r="AD7" s="22"/>
      <c r="AK7" s="42" t="s">
        <v>293</v>
      </c>
      <c r="AL7" s="33"/>
      <c r="AM7" s="33"/>
      <c r="AN7" s="33"/>
      <c r="AO7" s="42" t="s">
        <v>293</v>
      </c>
      <c r="AP7" s="37"/>
      <c r="AQ7" s="37"/>
      <c r="AR7" s="37"/>
      <c r="AS7" s="42" t="s">
        <v>293</v>
      </c>
      <c r="AT7" s="37"/>
      <c r="AU7" s="37"/>
      <c r="AV7" s="37"/>
      <c r="AW7" s="38">
        <f>AW5*0.16286</f>
        <v>165762.92359942364</v>
      </c>
      <c r="AX7" s="6" t="s">
        <v>559</v>
      </c>
      <c r="BB7" s="2"/>
    </row>
    <row r="8" spans="1:64" ht="30.75" customHeight="1" x14ac:dyDescent="0.35">
      <c r="A8" s="23">
        <v>323517530</v>
      </c>
      <c r="B8" s="43" t="s">
        <v>560</v>
      </c>
      <c r="C8" s="872" t="s">
        <v>561</v>
      </c>
      <c r="D8" s="873"/>
      <c r="E8" s="874"/>
      <c r="F8" s="44">
        <f>A9</f>
        <v>22646228.100000001</v>
      </c>
      <c r="N8" s="52"/>
      <c r="O8"/>
      <c r="P8" s="45">
        <f>F10/P13</f>
        <v>0.86615284170663409</v>
      </c>
      <c r="Q8" s="867" t="s">
        <v>297</v>
      </c>
      <c r="R8" s="867"/>
      <c r="S8" s="867"/>
      <c r="T8" s="22"/>
      <c r="U8" s="22"/>
      <c r="X8" s="22"/>
      <c r="Y8" s="22"/>
      <c r="Z8" s="22"/>
      <c r="AA8" s="22"/>
      <c r="AB8" s="22"/>
      <c r="AC8" s="22"/>
      <c r="AD8" s="22"/>
      <c r="AE8" s="22"/>
      <c r="AL8" s="42" t="s">
        <v>298</v>
      </c>
      <c r="AM8" s="38">
        <f>$X13-$AJ13</f>
        <v>289146394.6338194</v>
      </c>
      <c r="AN8" s="33"/>
      <c r="AO8" s="33"/>
      <c r="AP8" s="42" t="s">
        <v>298</v>
      </c>
      <c r="AQ8" s="38">
        <f>$X13-$AJ13-$AN13</f>
        <v>281974816.37566024</v>
      </c>
      <c r="AR8" s="33"/>
      <c r="AS8" s="33"/>
      <c r="AT8" s="42" t="s">
        <v>298</v>
      </c>
      <c r="AU8" s="38">
        <f>$X13-$AJ13-$AN13-$AR13</f>
        <v>281974816.37566024</v>
      </c>
      <c r="AV8" s="22"/>
      <c r="AW8" s="22"/>
      <c r="AX8" s="22"/>
      <c r="AY8" s="22"/>
      <c r="AZ8" s="46" t="s">
        <v>299</v>
      </c>
      <c r="BC8" s="333"/>
      <c r="BD8" s="47"/>
      <c r="BE8" s="44"/>
    </row>
    <row r="9" spans="1:64" ht="18" customHeight="1" thickBot="1" x14ac:dyDescent="0.35">
      <c r="A9" s="48">
        <f>(A8*0.07)+1</f>
        <v>22646228.100000001</v>
      </c>
      <c r="B9" s="49" t="s">
        <v>300</v>
      </c>
      <c r="C9" s="868" t="s">
        <v>562</v>
      </c>
      <c r="D9" s="869"/>
      <c r="E9" s="870"/>
      <c r="F9" s="50"/>
      <c r="H9" s="51"/>
      <c r="I9" s="51"/>
      <c r="J9" s="51"/>
      <c r="K9" s="51"/>
      <c r="L9" s="52"/>
      <c r="M9" s="52"/>
      <c r="N9" s="358"/>
      <c r="O9" s="11"/>
      <c r="P9" s="45"/>
      <c r="Q9" s="53"/>
      <c r="R9" s="53"/>
      <c r="S9" s="53"/>
      <c r="T9" s="22"/>
      <c r="W9" s="22"/>
      <c r="X9" s="22"/>
      <c r="Y9" s="22"/>
      <c r="Z9" s="22"/>
      <c r="AA9" s="22"/>
      <c r="AB9" s="22"/>
      <c r="AC9" s="22"/>
      <c r="AD9" s="22"/>
      <c r="AK9" s="33"/>
      <c r="AL9" s="33"/>
      <c r="AM9" s="33"/>
      <c r="AN9" s="33"/>
      <c r="AO9" s="33"/>
      <c r="AP9" s="33"/>
      <c r="AQ9" s="33"/>
      <c r="AR9" s="33"/>
      <c r="AS9" s="22"/>
      <c r="AT9" s="33"/>
      <c r="AU9" s="33"/>
      <c r="AV9" s="33"/>
      <c r="AW9" s="22"/>
      <c r="AX9" s="22"/>
      <c r="AY9" s="29"/>
      <c r="BC9" s="871"/>
      <c r="BD9" s="871"/>
      <c r="BE9" s="54"/>
    </row>
    <row r="10" spans="1:64" ht="62.25" customHeight="1" thickBot="1" x14ac:dyDescent="0.35">
      <c r="A10" s="527">
        <f>D10</f>
        <v>2702292.5300000003</v>
      </c>
      <c r="B10" s="526" t="s">
        <v>563</v>
      </c>
      <c r="C10" s="56" t="s">
        <v>564</v>
      </c>
      <c r="D10" s="525">
        <f>(270229353*0.01)-1</f>
        <v>2702292.5300000003</v>
      </c>
      <c r="E10" s="58"/>
      <c r="F10" s="59">
        <f>F8-F9</f>
        <v>22646228.100000001</v>
      </c>
      <c r="G10" s="52"/>
      <c r="H10" s="52"/>
      <c r="I10" s="52"/>
      <c r="J10" s="52"/>
      <c r="K10" s="52"/>
      <c r="L10" s="52"/>
      <c r="M10" s="52"/>
      <c r="N10" s="60"/>
      <c r="O10" s="61"/>
      <c r="P10" s="62"/>
      <c r="Q10" s="61"/>
      <c r="R10" s="63" t="s">
        <v>304</v>
      </c>
      <c r="S10" s="64" t="s">
        <v>305</v>
      </c>
      <c r="T10" s="22"/>
      <c r="V10" s="22"/>
      <c r="W10" s="22"/>
      <c r="X10" s="22"/>
      <c r="Y10" s="22"/>
      <c r="Z10" s="22"/>
      <c r="AA10" s="22"/>
      <c r="AB10" s="22"/>
      <c r="AC10" s="22"/>
      <c r="AD10" s="22"/>
      <c r="AE10" s="22"/>
      <c r="AF10" s="22"/>
      <c r="AG10" s="22"/>
      <c r="AH10" s="22"/>
      <c r="AI10" s="22"/>
      <c r="AJ10" s="33"/>
      <c r="AK10" s="33"/>
      <c r="AL10" s="33"/>
      <c r="AM10" s="33"/>
      <c r="AN10" s="33"/>
      <c r="AO10" s="33"/>
      <c r="AP10" s="33"/>
      <c r="AQ10" s="33"/>
      <c r="AR10" s="33"/>
      <c r="AS10" s="33"/>
      <c r="AT10" s="33"/>
      <c r="AU10" s="359"/>
      <c r="AV10" s="33"/>
      <c r="AW10" s="33"/>
      <c r="AX10" s="65"/>
      <c r="AY10" s="66"/>
      <c r="AZ10" s="360"/>
      <c r="BA10" s="67"/>
      <c r="BB10" s="334"/>
      <c r="BC10" s="68"/>
      <c r="BD10" s="335"/>
    </row>
    <row r="11" spans="1:64" ht="51" thickBot="1" x14ac:dyDescent="0.35">
      <c r="A11" s="55"/>
      <c r="B11" s="69"/>
      <c r="C11" s="70"/>
      <c r="D11" s="336"/>
      <c r="E11" s="71"/>
      <c r="N11" s="72">
        <f>'[4]Sch Imp and State Adm-FY21FIN'!A12</f>
        <v>302875877.67000002</v>
      </c>
      <c r="O11" s="73"/>
      <c r="P11" s="74"/>
      <c r="Q11" s="73" t="s">
        <v>306</v>
      </c>
      <c r="R11" s="75" t="s">
        <v>307</v>
      </c>
      <c r="S11" s="76" t="s">
        <v>308</v>
      </c>
      <c r="T11" s="22" t="s">
        <v>309</v>
      </c>
      <c r="V11" s="22"/>
      <c r="W11" s="22"/>
      <c r="X11" s="22"/>
      <c r="Y11" s="22"/>
      <c r="Z11" s="22"/>
      <c r="AA11" s="22"/>
      <c r="AB11" s="22"/>
      <c r="AC11" s="22"/>
      <c r="AD11" s="22"/>
      <c r="AE11" s="22"/>
      <c r="AF11" s="22"/>
      <c r="AG11" s="22"/>
      <c r="AH11" s="22"/>
      <c r="AI11" s="22"/>
      <c r="AJ11" s="33"/>
      <c r="AK11" s="33"/>
      <c r="AL11" s="33"/>
      <c r="AM11" s="33"/>
      <c r="AN11" s="33"/>
      <c r="AO11" s="33"/>
      <c r="AP11" s="33"/>
      <c r="AQ11" s="33"/>
      <c r="AR11" s="33"/>
      <c r="AS11" s="33"/>
      <c r="AT11" s="33"/>
      <c r="AU11" s="359"/>
      <c r="AV11" s="33"/>
      <c r="AW11" s="33"/>
      <c r="AX11" s="7"/>
      <c r="AY11" s="39"/>
      <c r="AZ11" s="361"/>
      <c r="BA11" s="67"/>
      <c r="BB11" s="334"/>
      <c r="BC11" s="337"/>
      <c r="BD11" s="77"/>
      <c r="BE11" s="78"/>
      <c r="BF11" s="11"/>
      <c r="BG11" s="11"/>
      <c r="BH11" s="11"/>
      <c r="BI11" s="11"/>
      <c r="BJ11" s="11"/>
      <c r="BK11" s="336"/>
    </row>
    <row r="12" spans="1:64" ht="101.25" customHeight="1" thickBot="1" x14ac:dyDescent="0.35">
      <c r="A12" s="362">
        <f>A8-SUM(A9:A11)</f>
        <v>298169009.37</v>
      </c>
      <c r="B12" s="69" t="s">
        <v>310</v>
      </c>
      <c r="C12" s="363" t="s">
        <v>565</v>
      </c>
      <c r="D12" s="364" t="s">
        <v>566</v>
      </c>
      <c r="E12" s="364" t="s">
        <v>567</v>
      </c>
      <c r="F12" s="364" t="s">
        <v>568</v>
      </c>
      <c r="G12" s="364" t="s">
        <v>569</v>
      </c>
      <c r="H12" s="363" t="s">
        <v>570</v>
      </c>
      <c r="I12" s="363" t="s">
        <v>571</v>
      </c>
      <c r="J12" s="363" t="s">
        <v>572</v>
      </c>
      <c r="K12" s="363" t="s">
        <v>573</v>
      </c>
      <c r="L12" s="363" t="s">
        <v>574</v>
      </c>
      <c r="M12" s="363" t="s">
        <v>574</v>
      </c>
      <c r="N12" s="364" t="s">
        <v>321</v>
      </c>
      <c r="O12" s="363" t="s">
        <v>322</v>
      </c>
      <c r="P12" s="363" t="s">
        <v>323</v>
      </c>
      <c r="Q12" s="363" t="s">
        <v>324</v>
      </c>
      <c r="R12" s="204" t="s">
        <v>325</v>
      </c>
      <c r="S12" s="204" t="s">
        <v>326</v>
      </c>
      <c r="T12" s="204" t="s">
        <v>575</v>
      </c>
      <c r="U12" s="365" t="s">
        <v>328</v>
      </c>
      <c r="V12" s="204" t="s">
        <v>329</v>
      </c>
      <c r="W12" s="366" t="s">
        <v>330</v>
      </c>
      <c r="X12" s="366" t="s">
        <v>331</v>
      </c>
      <c r="Y12" s="204" t="s">
        <v>576</v>
      </c>
      <c r="Z12" s="204" t="s">
        <v>577</v>
      </c>
      <c r="AA12" s="204" t="s">
        <v>578</v>
      </c>
      <c r="AB12" s="204" t="s">
        <v>579</v>
      </c>
      <c r="AC12" s="204" t="s">
        <v>580</v>
      </c>
      <c r="AD12" s="204" t="s">
        <v>337</v>
      </c>
      <c r="AE12" s="204" t="s">
        <v>338</v>
      </c>
      <c r="AF12" s="204" t="s">
        <v>339</v>
      </c>
      <c r="AG12" s="204" t="s">
        <v>340</v>
      </c>
      <c r="AH12" s="204" t="s">
        <v>341</v>
      </c>
      <c r="AI12" s="204" t="s">
        <v>342</v>
      </c>
      <c r="AJ12" s="204" t="s">
        <v>343</v>
      </c>
      <c r="AK12" s="204" t="s">
        <v>344</v>
      </c>
      <c r="AL12" s="204" t="s">
        <v>345</v>
      </c>
      <c r="AM12" s="204" t="s">
        <v>346</v>
      </c>
      <c r="AN12" s="204" t="s">
        <v>343</v>
      </c>
      <c r="AO12" s="204" t="s">
        <v>344</v>
      </c>
      <c r="AP12" s="204" t="s">
        <v>345</v>
      </c>
      <c r="AQ12" s="204" t="s">
        <v>346</v>
      </c>
      <c r="AR12" s="204" t="s">
        <v>343</v>
      </c>
      <c r="AS12" s="204" t="s">
        <v>344</v>
      </c>
      <c r="AT12" s="204" t="s">
        <v>345</v>
      </c>
      <c r="AU12" s="367" t="s">
        <v>347</v>
      </c>
      <c r="AV12" s="204" t="s">
        <v>343</v>
      </c>
      <c r="AW12" s="204" t="s">
        <v>31</v>
      </c>
      <c r="AX12" s="205" t="s">
        <v>348</v>
      </c>
      <c r="AY12" s="368" t="s">
        <v>349</v>
      </c>
      <c r="AZ12" s="206" t="s">
        <v>350</v>
      </c>
      <c r="BA12" s="207" t="s">
        <v>351</v>
      </c>
      <c r="BB12" s="369" t="s">
        <v>352</v>
      </c>
      <c r="BC12" s="58"/>
      <c r="BD12" s="11"/>
      <c r="BE12" s="11"/>
      <c r="BF12" s="11"/>
      <c r="BG12" s="11"/>
      <c r="BH12" s="11"/>
      <c r="BI12" s="11"/>
      <c r="BJ12" s="79" t="s">
        <v>353</v>
      </c>
      <c r="BK12" s="80" t="s">
        <v>354</v>
      </c>
      <c r="BL12" s="11"/>
    </row>
    <row r="13" spans="1:64" ht="15" thickBot="1" x14ac:dyDescent="0.4">
      <c r="A13" s="95"/>
      <c r="B13" s="20"/>
      <c r="C13" s="81">
        <f t="shared" ref="C13:R13" si="0">SUM(C15:C160)</f>
        <v>127713009.81509784</v>
      </c>
      <c r="D13" s="82">
        <f t="shared" si="0"/>
        <v>29287011.28549381</v>
      </c>
      <c r="E13" s="81">
        <f t="shared" si="0"/>
        <v>85055073.16429016</v>
      </c>
      <c r="F13" s="81">
        <f t="shared" si="0"/>
        <v>86056619.919843554</v>
      </c>
      <c r="G13" s="83">
        <f t="shared" si="0"/>
        <v>328111714.1847254</v>
      </c>
      <c r="H13" s="83">
        <f t="shared" si="0"/>
        <v>125635437.20610818</v>
      </c>
      <c r="I13" s="83">
        <f t="shared" si="0"/>
        <v>28544064.082386214</v>
      </c>
      <c r="J13" s="81">
        <f t="shared" si="0"/>
        <v>84533552.367188439</v>
      </c>
      <c r="K13" s="83">
        <f t="shared" si="0"/>
        <v>84804476.257073417</v>
      </c>
      <c r="L13" s="81">
        <f t="shared" si="0"/>
        <v>323517529.9127562</v>
      </c>
      <c r="M13" s="83">
        <f t="shared" si="0"/>
        <v>323517529.9127562</v>
      </c>
      <c r="N13" s="83">
        <f t="shared" si="0"/>
        <v>302363578.33193731</v>
      </c>
      <c r="O13" s="84">
        <f t="shared" si="0"/>
        <v>21153951.580818929</v>
      </c>
      <c r="P13" s="85">
        <f t="shared" si="0"/>
        <v>26145764.361147564</v>
      </c>
      <c r="Q13" s="86">
        <f t="shared" si="0"/>
        <v>22646228.100000031</v>
      </c>
      <c r="R13" s="83">
        <f t="shared" si="0"/>
        <v>300871301.81275624</v>
      </c>
      <c r="S13" s="83"/>
      <c r="T13" s="87"/>
      <c r="U13" s="87"/>
      <c r="V13" s="83">
        <f t="shared" ref="V13:AC13" si="1">SUM(V15:V160)</f>
        <v>298169009.37000012</v>
      </c>
      <c r="W13" s="83">
        <f t="shared" si="1"/>
        <v>298169009.37</v>
      </c>
      <c r="X13" s="83">
        <f t="shared" si="1"/>
        <v>298169009.37</v>
      </c>
      <c r="Y13" s="81">
        <f t="shared" si="1"/>
        <v>119160492.43722662</v>
      </c>
      <c r="Z13" s="83">
        <f t="shared" si="1"/>
        <v>27048285.81083931</v>
      </c>
      <c r="AA13" s="81">
        <f t="shared" si="1"/>
        <v>78017874.54207015</v>
      </c>
      <c r="AB13" s="83">
        <f t="shared" si="1"/>
        <v>78649224.879863754</v>
      </c>
      <c r="AC13" s="88">
        <f t="shared" si="1"/>
        <v>302875877.66999984</v>
      </c>
      <c r="AD13" s="87"/>
      <c r="AE13" s="87"/>
      <c r="AF13" s="87"/>
      <c r="AG13" s="87"/>
      <c r="AH13" s="87"/>
      <c r="AI13" s="83">
        <f t="shared" ref="AI13:AU13" si="2">SUM(AI15:AI160)</f>
        <v>270754888.15726399</v>
      </c>
      <c r="AJ13" s="83">
        <f t="shared" si="2"/>
        <v>9022614.7361806165</v>
      </c>
      <c r="AK13" s="83">
        <f t="shared" si="2"/>
        <v>290781055.8794359</v>
      </c>
      <c r="AL13" s="83">
        <f t="shared" si="2"/>
        <v>289146394.63381928</v>
      </c>
      <c r="AM13" s="83">
        <f t="shared" si="2"/>
        <v>298169009.36999989</v>
      </c>
      <c r="AN13" s="83">
        <f t="shared" si="2"/>
        <v>7171578.2581591317</v>
      </c>
      <c r="AO13" s="83">
        <f t="shared" si="2"/>
        <v>281997346.83903623</v>
      </c>
      <c r="AP13" s="83">
        <f t="shared" si="2"/>
        <v>281974816.3756603</v>
      </c>
      <c r="AQ13" s="83">
        <f t="shared" si="2"/>
        <v>298169009.36999977</v>
      </c>
      <c r="AR13" s="83">
        <f t="shared" si="2"/>
        <v>0</v>
      </c>
      <c r="AS13" s="83">
        <f t="shared" si="2"/>
        <v>281974816.3756603</v>
      </c>
      <c r="AT13" s="83">
        <f t="shared" si="2"/>
        <v>281974816.37566018</v>
      </c>
      <c r="AU13" s="83">
        <f t="shared" si="2"/>
        <v>298169009.36999971</v>
      </c>
      <c r="AV13" s="83">
        <f>SUM(AV16:AV160)</f>
        <v>0</v>
      </c>
      <c r="AW13" s="83">
        <f>SUM(AW15:AW160)</f>
        <v>200835</v>
      </c>
      <c r="AX13" s="89"/>
      <c r="AY13" s="90">
        <f>SUM(AY15:AY160)</f>
        <v>1932</v>
      </c>
      <c r="AZ13" s="91">
        <f>SUM(AZ15:AZ157)</f>
        <v>2968714</v>
      </c>
      <c r="BA13" s="92">
        <f>SUM(BA15:BA160,AZ13)</f>
        <v>298169009.36999971</v>
      </c>
      <c r="BB13" s="93">
        <f>SUM(BB15:BB157,BB160,BH166,BB164)</f>
        <v>298169009.36999971</v>
      </c>
      <c r="BC13" s="862" t="s">
        <v>355</v>
      </c>
      <c r="BD13" s="863"/>
      <c r="BE13" s="862" t="s">
        <v>356</v>
      </c>
      <c r="BF13" s="863"/>
      <c r="BG13" s="862" t="s">
        <v>357</v>
      </c>
      <c r="BH13" s="863"/>
      <c r="BI13" s="862" t="s">
        <v>358</v>
      </c>
      <c r="BJ13" s="863"/>
      <c r="BK13" s="94"/>
      <c r="BL13" s="11"/>
    </row>
    <row r="14" spans="1:64" ht="15" thickBot="1" x14ac:dyDescent="0.4">
      <c r="A14" s="95"/>
      <c r="B14" s="95"/>
      <c r="C14" s="95"/>
      <c r="D14" s="96"/>
      <c r="E14" s="95"/>
      <c r="F14" s="95"/>
      <c r="G14" s="95"/>
      <c r="H14" s="95"/>
      <c r="I14" s="95"/>
      <c r="J14" s="95"/>
      <c r="K14" s="95"/>
      <c r="L14" s="97">
        <f>L13+F9</f>
        <v>323517529.9127562</v>
      </c>
      <c r="M14" s="95"/>
      <c r="N14" s="95"/>
      <c r="O14" s="98"/>
      <c r="P14" s="98"/>
      <c r="Q14" s="99"/>
      <c r="R14" s="100">
        <f>SUM(R13,A9)</f>
        <v>323517529.91275626</v>
      </c>
      <c r="S14" s="95"/>
      <c r="T14" s="101"/>
      <c r="U14" s="101"/>
      <c r="V14" s="102">
        <f>SUM(V13,A9,A10)</f>
        <v>323517530.00000012</v>
      </c>
      <c r="W14" s="100">
        <f>SUM(W13,A9,A11,A10)</f>
        <v>323517530</v>
      </c>
      <c r="X14" s="102">
        <f>SUM(X15:X166)</f>
        <v>323517530</v>
      </c>
      <c r="Y14" s="95"/>
      <c r="Z14" s="95"/>
      <c r="AA14" s="95"/>
      <c r="AB14" s="95"/>
      <c r="AC14" s="95"/>
      <c r="AD14" s="101"/>
      <c r="AE14" s="101"/>
      <c r="AF14" s="101"/>
      <c r="AG14" s="101"/>
      <c r="AH14" s="101"/>
      <c r="AI14" s="95"/>
      <c r="AJ14" s="95"/>
      <c r="AK14" s="95"/>
      <c r="AL14" s="95"/>
      <c r="AM14" s="95"/>
      <c r="AN14" s="95"/>
      <c r="AO14" s="95"/>
      <c r="AP14" s="95"/>
      <c r="AQ14" s="95"/>
      <c r="AR14" s="95"/>
      <c r="AS14" s="95"/>
      <c r="AT14" s="95"/>
      <c r="AU14" s="95"/>
      <c r="AV14" s="95"/>
      <c r="AW14" s="95"/>
      <c r="AX14" s="103"/>
      <c r="AY14" s="104"/>
      <c r="AZ14" s="105"/>
      <c r="BA14" s="92"/>
      <c r="BB14" s="106"/>
      <c r="BC14" s="107"/>
      <c r="BD14" s="477"/>
      <c r="BE14" s="845"/>
      <c r="BF14" s="108"/>
      <c r="BG14" s="107"/>
      <c r="BH14" s="477"/>
      <c r="BI14" s="476"/>
      <c r="BJ14" s="477"/>
      <c r="BK14" s="109"/>
      <c r="BL14" s="11"/>
    </row>
    <row r="15" spans="1:64" ht="14.5" x14ac:dyDescent="0.35">
      <c r="A15" s="101"/>
      <c r="B15" s="101" t="s">
        <v>359</v>
      </c>
      <c r="C15" s="95">
        <f>'[4]2021-2022 Prelim-merged'!F8</f>
        <v>2293085</v>
      </c>
      <c r="D15" s="95">
        <f>'[4]2021-2022 Prelim-merged'!G8</f>
        <v>566852</v>
      </c>
      <c r="E15" s="95">
        <f>'[4]2021-2022 Prelim-merged'!H8</f>
        <v>2143084</v>
      </c>
      <c r="F15" s="95">
        <f>'[4]2021-2022 Prelim-merged'!I8</f>
        <v>2474945</v>
      </c>
      <c r="G15" s="95">
        <f>'[4]2021-2022 Prelim-merged'!J8</f>
        <v>7477966</v>
      </c>
      <c r="H15" s="95">
        <f>'[4]2021-2022 Prelim-merged'!K8</f>
        <v>1920755</v>
      </c>
      <c r="I15" s="95">
        <f>'[4]2021-2022 Prelim-merged'!L8</f>
        <v>480452</v>
      </c>
      <c r="J15" s="95">
        <f>'[4]2021-2022 Prelim-merged'!M8</f>
        <v>1794083</v>
      </c>
      <c r="K15" s="95">
        <f>'[4]2021-2022 Prelim-merged'!N8</f>
        <v>2071151</v>
      </c>
      <c r="L15" s="95">
        <f>'[4]2021-2022 Prelim-merged'!O8</f>
        <v>6266441</v>
      </c>
      <c r="M15" s="95">
        <f t="shared" ref="M15:M46" si="3">SUM(H15:K15)</f>
        <v>6266441</v>
      </c>
      <c r="N15" s="95">
        <f>'[4]Hold Harmless Base-22'!Y7</f>
        <v>7363972.3428299287</v>
      </c>
      <c r="O15" s="110">
        <f t="shared" ref="O15:O46" si="4">M15-N15</f>
        <v>-1097531.3428299287</v>
      </c>
      <c r="P15" s="111" t="str">
        <f t="shared" ref="P15:P46" si="5">IF(O15&gt;0,O15,"0")</f>
        <v>0</v>
      </c>
      <c r="Q15" s="112">
        <f t="shared" ref="Q15:Q46" si="6">P15*$P$8</f>
        <v>0</v>
      </c>
      <c r="R15" s="113">
        <f t="shared" ref="R15:R46" si="7">M15-Q15</f>
        <v>6266441</v>
      </c>
      <c r="S15" s="114">
        <f t="shared" ref="S15:S46" si="8">IF($R15&gt;0,$R15/N15,0)</f>
        <v>0.85095933393903078</v>
      </c>
      <c r="T15" s="115">
        <f t="shared" ref="T15:T46" si="9">IF(R15&gt;0,R15/L15,0)</f>
        <v>1</v>
      </c>
      <c r="U15" s="101" t="b">
        <f t="shared" ref="U15:U46" si="10">AND(S15&lt;100%,T15&lt;100%)</f>
        <v>0</v>
      </c>
      <c r="V15" s="95">
        <f t="shared" ref="V15:V46" si="11">R15/R$13*X$3</f>
        <v>6210158.609305867</v>
      </c>
      <c r="W15" s="95">
        <f t="shared" ref="W15:W46" si="12">V15/V$13*Z$3</f>
        <v>6210158.6093058642</v>
      </c>
      <c r="X15" s="95">
        <f t="shared" ref="X15:X46" si="13">V15/V$13*Z$3</f>
        <v>6210158.6093058642</v>
      </c>
      <c r="Y15" s="95">
        <f>'[4]Hold Harmless Base-22'!L7</f>
        <v>2258129.3522540978</v>
      </c>
      <c r="Z15" s="95">
        <f>'[4]Hold Harmless Base-22'!M7</f>
        <v>558210.94271862577</v>
      </c>
      <c r="AA15" s="95">
        <f>'[4]Hold Harmless Base-22'!N7</f>
        <v>2110414.9583404544</v>
      </c>
      <c r="AB15" s="95">
        <f>'[4]Hold Harmless Base-22'!O7</f>
        <v>2437217.0895167505</v>
      </c>
      <c r="AC15" s="95">
        <f t="shared" ref="AC15:AC46" si="14">SUM(Y15:AB15)</f>
        <v>7363972.3428299287</v>
      </c>
      <c r="AD15" s="116">
        <f>'[4]Populations-merged FY22'!M8</f>
        <v>0.35024634653049952</v>
      </c>
      <c r="AE15" s="117">
        <f t="shared" ref="AE15:AE46" si="15">IF($AD15&lt;0.15,0.85,0)</f>
        <v>0</v>
      </c>
      <c r="AF15" s="117">
        <f t="shared" ref="AF15:AF46" si="16">IF(AND($AD15&gt;=0.15,$AD15&lt;0.3),0.9,0)</f>
        <v>0</v>
      </c>
      <c r="AG15" s="117">
        <f t="shared" ref="AG15:AG46" si="17">IF($AD15&gt;=0.3,0.95,0)</f>
        <v>0.95</v>
      </c>
      <c r="AH15" s="117">
        <f t="shared" ref="AH15:AH46" si="18">MAX(AE15:AG15)</f>
        <v>0.95</v>
      </c>
      <c r="AI15" s="95">
        <f t="shared" ref="AI15:AI46" si="19">AC15*AH15</f>
        <v>6995773.7256884323</v>
      </c>
      <c r="AJ15" s="95">
        <f t="shared" ref="AJ15:AJ46" si="20">IF(X15&lt;$AI15,$AI15,0)</f>
        <v>6995773.7256884323</v>
      </c>
      <c r="AK15" s="95">
        <f t="shared" ref="AK15:AK46" si="21">IF($AJ15=0,X15,0)</f>
        <v>0</v>
      </c>
      <c r="AL15" s="95">
        <f t="shared" ref="AL15:AL46" si="22">AK15/AK$13*AM$8</f>
        <v>0</v>
      </c>
      <c r="AM15" s="95">
        <f t="shared" ref="AM15:AM46" si="23">$AJ15+AL15</f>
        <v>6995773.7256884323</v>
      </c>
      <c r="AN15" s="95">
        <f t="shared" ref="AN15:AN46" si="24">IF(AM15&lt;$AI15,$AI15,0)</f>
        <v>0</v>
      </c>
      <c r="AO15" s="95">
        <f t="shared" ref="AO15:AO46" si="25">IF($AJ15+$AN15=0,AM15,0)</f>
        <v>0</v>
      </c>
      <c r="AP15" s="95">
        <f t="shared" ref="AP15:AP46" si="26">AO15/AO$13*AQ$8</f>
        <v>0</v>
      </c>
      <c r="AQ15" s="95">
        <f t="shared" ref="AQ15:AQ46" si="27">$AJ15+$AN15+AP15</f>
        <v>6995773.7256884323</v>
      </c>
      <c r="AR15" s="95">
        <f t="shared" ref="AR15:AR46" si="28">IF(AQ15&lt;$AI15,$AI15,0)</f>
        <v>0</v>
      </c>
      <c r="AS15" s="95">
        <f t="shared" ref="AS15:AS46" si="29">IF($AJ15+$AN15+$AR15=0,AQ15,0)</f>
        <v>0</v>
      </c>
      <c r="AT15" s="95">
        <f t="shared" ref="AT15:AT46" si="30">AS15/AS$13*AU$8</f>
        <v>0</v>
      </c>
      <c r="AU15" s="95">
        <f t="shared" ref="AU15:AU46" si="31">$AJ15+$AN15+$AR15+AT15</f>
        <v>6995773.7256884323</v>
      </c>
      <c r="AV15" s="95">
        <f t="shared" ref="AV15:AV46" si="32">IF(AU15&lt;$AI15,$AI15,0)</f>
        <v>0</v>
      </c>
      <c r="AW15" s="95">
        <f>'[4]Populations-merged FY22'!K8</f>
        <v>3082.5180958149263</v>
      </c>
      <c r="AX15" s="103">
        <f t="shared" ref="AX15:AX46" si="33">ROUND(AU15/AW15,0)</f>
        <v>2269</v>
      </c>
      <c r="AY15" s="104">
        <f>'[4]Populations-merged FY22'!G8</f>
        <v>0</v>
      </c>
      <c r="AZ15" s="118">
        <f t="shared" ref="AZ15:AZ46" si="34">ROUND(AX15*AY15,0)</f>
        <v>0</v>
      </c>
      <c r="BA15" s="119">
        <f t="shared" ref="BA15:BA46" si="35">AU15-AZ15</f>
        <v>6995773.7256884323</v>
      </c>
      <c r="BB15" s="120">
        <f t="shared" ref="BB15:BB54" si="36">BA15-BK15</f>
        <v>6984428.7256884323</v>
      </c>
      <c r="BC15" s="121">
        <f>'[4]Spec Schs Calculations-22'!C6</f>
        <v>3</v>
      </c>
      <c r="BD15" s="122">
        <f t="shared" ref="BD15:BD46" si="37">BC15*AX15</f>
        <v>6807</v>
      </c>
      <c r="BE15" s="123">
        <f>'[4]Spec Schs Calculations-22'!D6</f>
        <v>0</v>
      </c>
      <c r="BF15" s="124">
        <f t="shared" ref="BF15:BF46" si="38">BE15*AX15</f>
        <v>0</v>
      </c>
      <c r="BG15" s="123">
        <f>'[4]Spec Schs Calculations-22'!E6</f>
        <v>2</v>
      </c>
      <c r="BH15" s="124">
        <f t="shared" ref="BH15:BH46" si="39">BG15*AX15</f>
        <v>4538</v>
      </c>
      <c r="BI15" s="125">
        <f>'[4]Spec Schs Calculations-22'!F6</f>
        <v>0</v>
      </c>
      <c r="BJ15" s="126">
        <f t="shared" ref="BJ15:BJ46" si="40">BI15*AX15</f>
        <v>0</v>
      </c>
      <c r="BK15" s="127">
        <f t="shared" ref="BK15:BK46" si="41">SUM(BD15,BF15,BH15,BJ15)</f>
        <v>11345</v>
      </c>
      <c r="BL15" s="11"/>
    </row>
    <row r="16" spans="1:64" ht="14.5" x14ac:dyDescent="0.35">
      <c r="A16" s="101">
        <v>4700030</v>
      </c>
      <c r="B16" s="95" t="s">
        <v>360</v>
      </c>
      <c r="C16" s="95">
        <f>'[4]2021-2022 Prelim-merged'!F9</f>
        <v>59172.388571324038</v>
      </c>
      <c r="D16" s="95">
        <f>'[4]2021-2022 Prelim-merged'!G9</f>
        <v>14627.249296554308</v>
      </c>
      <c r="E16" s="95">
        <f>'[4]2021-2022 Prelim-merged'!H9</f>
        <v>32796.807951241164</v>
      </c>
      <c r="F16" s="95">
        <f>'[4]2021-2022 Prelim-merged'!I9</f>
        <v>28699.155790756955</v>
      </c>
      <c r="G16" s="95">
        <f>'[4]2021-2022 Prelim-merged'!J9</f>
        <v>135295.60160987647</v>
      </c>
      <c r="H16" s="95">
        <f>'[4]2021-2022 Prelim-merged'!K9</f>
        <v>59500.390336676064</v>
      </c>
      <c r="I16" s="95">
        <f>'[4]2021-2022 Prelim-merged'!L9</f>
        <v>15098.217224327354</v>
      </c>
      <c r="J16" s="95">
        <f>'[4]2021-2022 Prelim-merged'!M9</f>
        <v>33317.94377222444</v>
      </c>
      <c r="K16" s="95">
        <f>'[4]2021-2022 Prelim-merged'!N9</f>
        <v>29102.60819457387</v>
      </c>
      <c r="L16" s="95">
        <f>'[4]2021-2022 Prelim-merged'!O9</f>
        <v>137019.15952780173</v>
      </c>
      <c r="M16" s="95">
        <f t="shared" si="3"/>
        <v>137019.15952780173</v>
      </c>
      <c r="N16" s="95">
        <f>'[4]Hold Harmless Base-22'!Y8</f>
        <v>121897.03845827476</v>
      </c>
      <c r="O16" s="110">
        <f t="shared" si="4"/>
        <v>15122.121069526969</v>
      </c>
      <c r="P16" s="111">
        <f t="shared" si="5"/>
        <v>15122.121069526969</v>
      </c>
      <c r="Q16" s="112">
        <f t="shared" si="6"/>
        <v>13098.068137002549</v>
      </c>
      <c r="R16" s="113">
        <f t="shared" si="7"/>
        <v>123921.09139079918</v>
      </c>
      <c r="S16" s="114">
        <f t="shared" si="8"/>
        <v>1.0166046112204543</v>
      </c>
      <c r="T16" s="115">
        <f t="shared" si="9"/>
        <v>0.90440703196442462</v>
      </c>
      <c r="U16" s="101" t="b">
        <f t="shared" si="10"/>
        <v>0</v>
      </c>
      <c r="V16" s="95">
        <f t="shared" si="11"/>
        <v>122808.08717023757</v>
      </c>
      <c r="W16" s="95">
        <f t="shared" si="12"/>
        <v>122808.08717023753</v>
      </c>
      <c r="X16" s="95">
        <f t="shared" si="13"/>
        <v>122808.08717023753</v>
      </c>
      <c r="Y16" s="95">
        <f>'[4]Hold Harmless Base-22'!L8</f>
        <v>53312.442086218754</v>
      </c>
      <c r="Z16" s="95">
        <f>'[4]Hold Harmless Base-22'!M8</f>
        <v>13178.686881353089</v>
      </c>
      <c r="AA16" s="95">
        <f>'[4]Hold Harmless Base-22'!N8</f>
        <v>29548.881948644641</v>
      </c>
      <c r="AB16" s="95">
        <f>'[4]Hold Harmless Base-22'!O8</f>
        <v>25857.027542058273</v>
      </c>
      <c r="AC16" s="95">
        <f t="shared" si="14"/>
        <v>121897.03845827476</v>
      </c>
      <c r="AD16" s="116">
        <f>'[4]Populations-merged FY22'!M9</f>
        <v>0.26649076517150394</v>
      </c>
      <c r="AE16" s="117">
        <f t="shared" si="15"/>
        <v>0</v>
      </c>
      <c r="AF16" s="117">
        <f t="shared" si="16"/>
        <v>0.9</v>
      </c>
      <c r="AG16" s="117">
        <f t="shared" si="17"/>
        <v>0</v>
      </c>
      <c r="AH16" s="117">
        <f t="shared" si="18"/>
        <v>0.9</v>
      </c>
      <c r="AI16" s="95">
        <f t="shared" si="19"/>
        <v>109707.33461244729</v>
      </c>
      <c r="AJ16" s="95">
        <f t="shared" si="20"/>
        <v>0</v>
      </c>
      <c r="AK16" s="95">
        <f t="shared" si="21"/>
        <v>122808.08717023753</v>
      </c>
      <c r="AL16" s="95">
        <f t="shared" si="22"/>
        <v>122117.70649829748</v>
      </c>
      <c r="AM16" s="95">
        <f t="shared" si="23"/>
        <v>122117.70649829748</v>
      </c>
      <c r="AN16" s="95">
        <f t="shared" si="24"/>
        <v>0</v>
      </c>
      <c r="AO16" s="95">
        <f t="shared" si="25"/>
        <v>122117.70649829748</v>
      </c>
      <c r="AP16" s="95">
        <f t="shared" si="26"/>
        <v>122107.94978056711</v>
      </c>
      <c r="AQ16" s="95">
        <f t="shared" si="27"/>
        <v>122107.94978056711</v>
      </c>
      <c r="AR16" s="95">
        <f t="shared" si="28"/>
        <v>0</v>
      </c>
      <c r="AS16" s="95">
        <f t="shared" si="29"/>
        <v>122107.94978056711</v>
      </c>
      <c r="AT16" s="95">
        <f t="shared" si="30"/>
        <v>122107.94978056708</v>
      </c>
      <c r="AU16" s="95">
        <f t="shared" si="31"/>
        <v>122107.94978056708</v>
      </c>
      <c r="AV16" s="95">
        <f t="shared" si="32"/>
        <v>0</v>
      </c>
      <c r="AW16" s="95">
        <f>'[4]Populations-merged FY22'!K9</f>
        <v>101</v>
      </c>
      <c r="AX16" s="103">
        <f t="shared" si="33"/>
        <v>1209</v>
      </c>
      <c r="AY16" s="104">
        <f>'[4]Populations-merged FY22'!G9</f>
        <v>0</v>
      </c>
      <c r="AZ16" s="118">
        <f t="shared" si="34"/>
        <v>0</v>
      </c>
      <c r="BA16" s="119">
        <f t="shared" si="35"/>
        <v>122107.94978056708</v>
      </c>
      <c r="BB16" s="370">
        <f t="shared" si="36"/>
        <v>120898.94978056708</v>
      </c>
      <c r="BC16" s="121">
        <f>'[4]Spec Schs Calculations-22'!C7</f>
        <v>0</v>
      </c>
      <c r="BD16" s="129">
        <f t="shared" si="37"/>
        <v>0</v>
      </c>
      <c r="BE16" s="123">
        <f>'[4]Spec Schs Calculations-22'!D7</f>
        <v>1</v>
      </c>
      <c r="BF16" s="130">
        <f t="shared" si="38"/>
        <v>1209</v>
      </c>
      <c r="BG16" s="123">
        <f>'[4]Spec Schs Calculations-22'!E7</f>
        <v>0</v>
      </c>
      <c r="BH16" s="130">
        <f t="shared" si="39"/>
        <v>0</v>
      </c>
      <c r="BI16" s="131">
        <f>'[4]Spec Schs Calculations-22'!F7</f>
        <v>0</v>
      </c>
      <c r="BJ16" s="132">
        <f t="shared" si="40"/>
        <v>0</v>
      </c>
      <c r="BK16" s="127">
        <f t="shared" si="41"/>
        <v>1209</v>
      </c>
      <c r="BL16" s="11"/>
    </row>
    <row r="17" spans="1:64" ht="14.5" x14ac:dyDescent="0.35">
      <c r="A17" s="101">
        <v>4700060</v>
      </c>
      <c r="B17" s="95" t="s">
        <v>361</v>
      </c>
      <c r="C17" s="95">
        <f>'[4]2021-2022 Prelim-merged'!F10</f>
        <v>140460.62238985466</v>
      </c>
      <c r="D17" s="95">
        <f>'[4]2021-2022 Prelim-merged'!G10</f>
        <v>34381.155574803379</v>
      </c>
      <c r="E17" s="95">
        <f>'[4]2021-2022 Prelim-merged'!H10</f>
        <v>61484.162031603642</v>
      </c>
      <c r="F17" s="95">
        <f>'[4]2021-2022 Prelim-merged'!I10</f>
        <v>53112.934753143323</v>
      </c>
      <c r="G17" s="95">
        <f>'[4]2021-2022 Prelim-merged'!J10</f>
        <v>289438.87474940502</v>
      </c>
      <c r="H17" s="95">
        <f>'[4]2021-2022 Prelim-merged'!K10</f>
        <v>119527.59498268997</v>
      </c>
      <c r="I17" s="95">
        <f>'[4]2021-2022 Prelim-merged'!L10</f>
        <v>29257.04102994232</v>
      </c>
      <c r="J17" s="95">
        <f>'[4]2021-2022 Prelim-merged'!M10</f>
        <v>52329.761552260999</v>
      </c>
      <c r="K17" s="95">
        <f>'[4]2021-2022 Prelim-merged'!N10</f>
        <v>45204.262166153203</v>
      </c>
      <c r="L17" s="95">
        <f>'[4]2021-2022 Prelim-merged'!O10</f>
        <v>246318.6597310465</v>
      </c>
      <c r="M17" s="95">
        <f t="shared" si="3"/>
        <v>246318.6597310465</v>
      </c>
      <c r="N17" s="95">
        <f>'[4]Hold Harmless Base-22'!Y9</f>
        <v>285879.05301312852</v>
      </c>
      <c r="O17" s="110">
        <f t="shared" si="4"/>
        <v>-39560.393282082019</v>
      </c>
      <c r="P17" s="111" t="str">
        <f t="shared" si="5"/>
        <v>0</v>
      </c>
      <c r="Q17" s="112">
        <f t="shared" si="6"/>
        <v>0</v>
      </c>
      <c r="R17" s="113">
        <f t="shared" si="7"/>
        <v>246318.6597310465</v>
      </c>
      <c r="S17" s="114">
        <f t="shared" si="8"/>
        <v>0.86161842616616868</v>
      </c>
      <c r="T17" s="115">
        <f t="shared" si="9"/>
        <v>1</v>
      </c>
      <c r="U17" s="101" t="b">
        <f t="shared" si="10"/>
        <v>0</v>
      </c>
      <c r="V17" s="95">
        <f t="shared" si="11"/>
        <v>244106.33489750256</v>
      </c>
      <c r="W17" s="95">
        <f t="shared" si="12"/>
        <v>244106.33489750247</v>
      </c>
      <c r="X17" s="95">
        <f t="shared" si="13"/>
        <v>244106.33489750247</v>
      </c>
      <c r="Y17" s="95">
        <f>'[4]Hold Harmless Base-22'!L9</f>
        <v>138733.09087872907</v>
      </c>
      <c r="Z17" s="95">
        <f>'[4]Hold Harmless Base-22'!M9</f>
        <v>33958.30019630782</v>
      </c>
      <c r="AA17" s="95">
        <f>'[4]Hold Harmless Base-22'!N9</f>
        <v>60727.965557904841</v>
      </c>
      <c r="AB17" s="95">
        <f>'[4]Hold Harmless Base-22'!O9</f>
        <v>52459.696380186775</v>
      </c>
      <c r="AC17" s="95">
        <f t="shared" si="14"/>
        <v>285879.05301312852</v>
      </c>
      <c r="AD17" s="116">
        <f>'[4]Populations-merged FY22'!M10</f>
        <v>0.14296998420221169</v>
      </c>
      <c r="AE17" s="117">
        <f t="shared" si="15"/>
        <v>0.85</v>
      </c>
      <c r="AF17" s="117">
        <f t="shared" si="16"/>
        <v>0</v>
      </c>
      <c r="AG17" s="117">
        <f t="shared" si="17"/>
        <v>0</v>
      </c>
      <c r="AH17" s="117">
        <f t="shared" si="18"/>
        <v>0.85</v>
      </c>
      <c r="AI17" s="95">
        <f t="shared" si="19"/>
        <v>242997.19506115923</v>
      </c>
      <c r="AJ17" s="95">
        <f t="shared" si="20"/>
        <v>0</v>
      </c>
      <c r="AK17" s="95">
        <f t="shared" si="21"/>
        <v>244106.33489750247</v>
      </c>
      <c r="AL17" s="95">
        <f t="shared" si="22"/>
        <v>242734.06130058743</v>
      </c>
      <c r="AM17" s="95">
        <f t="shared" si="23"/>
        <v>242734.06130058743</v>
      </c>
      <c r="AN17" s="95">
        <f t="shared" si="24"/>
        <v>242997.19506115923</v>
      </c>
      <c r="AO17" s="95">
        <f t="shared" si="25"/>
        <v>0</v>
      </c>
      <c r="AP17" s="95">
        <f t="shared" si="26"/>
        <v>0</v>
      </c>
      <c r="AQ17" s="95">
        <f t="shared" si="27"/>
        <v>242997.19506115923</v>
      </c>
      <c r="AR17" s="95">
        <f t="shared" si="28"/>
        <v>0</v>
      </c>
      <c r="AS17" s="95">
        <f t="shared" si="29"/>
        <v>0</v>
      </c>
      <c r="AT17" s="95">
        <f t="shared" si="30"/>
        <v>0</v>
      </c>
      <c r="AU17" s="95">
        <f t="shared" si="31"/>
        <v>242997.19506115923</v>
      </c>
      <c r="AV17" s="95">
        <f t="shared" si="32"/>
        <v>0</v>
      </c>
      <c r="AW17" s="95">
        <f>'[4]Populations-merged FY22'!K10</f>
        <v>181</v>
      </c>
      <c r="AX17" s="103">
        <f t="shared" si="33"/>
        <v>1343</v>
      </c>
      <c r="AY17" s="104">
        <f>'[4]Populations-merged FY22'!G10</f>
        <v>0</v>
      </c>
      <c r="AZ17" s="118">
        <f t="shared" si="34"/>
        <v>0</v>
      </c>
      <c r="BA17" s="119">
        <f t="shared" si="35"/>
        <v>242997.19506115923</v>
      </c>
      <c r="BB17" s="128">
        <f t="shared" si="36"/>
        <v>242997.19506115923</v>
      </c>
      <c r="BC17" s="121">
        <f>'[4]Spec Schs Calculations-22'!C8</f>
        <v>0</v>
      </c>
      <c r="BD17" s="129">
        <f t="shared" si="37"/>
        <v>0</v>
      </c>
      <c r="BE17" s="123">
        <f>'[4]Spec Schs Calculations-22'!D8</f>
        <v>0</v>
      </c>
      <c r="BF17" s="130">
        <f t="shared" si="38"/>
        <v>0</v>
      </c>
      <c r="BG17" s="123">
        <f>'[4]Spec Schs Calculations-22'!E8</f>
        <v>0</v>
      </c>
      <c r="BH17" s="130">
        <f t="shared" si="39"/>
        <v>0</v>
      </c>
      <c r="BI17" s="131">
        <f>'[4]Spec Schs Calculations-22'!F8</f>
        <v>0</v>
      </c>
      <c r="BJ17" s="132">
        <f t="shared" si="40"/>
        <v>0</v>
      </c>
      <c r="BK17" s="127">
        <f t="shared" si="41"/>
        <v>0</v>
      </c>
      <c r="BL17" s="11"/>
    </row>
    <row r="18" spans="1:64" ht="14.5" x14ac:dyDescent="0.35">
      <c r="A18" s="101">
        <v>4700090</v>
      </c>
      <c r="B18" s="95" t="s">
        <v>362</v>
      </c>
      <c r="C18" s="95">
        <f>'[4]2021-2022 Prelim-merged'!F11</f>
        <v>781075.52914147731</v>
      </c>
      <c r="D18" s="95">
        <f>'[4]2021-2022 Prelim-merged'!G11</f>
        <v>193079.69071451694</v>
      </c>
      <c r="E18" s="95">
        <f>'[4]2021-2022 Prelim-merged'!H11</f>
        <v>369290.24079767655</v>
      </c>
      <c r="F18" s="95">
        <f>'[4]2021-2022 Prelim-merged'!I11</f>
        <v>315406.7293757365</v>
      </c>
      <c r="G18" s="95">
        <f>'[4]2021-2022 Prelim-merged'!J11</f>
        <v>1658852.1900294074</v>
      </c>
      <c r="H18" s="95">
        <f>'[4]2021-2022 Prelim-merged'!K11</f>
        <v>989269.11610271514</v>
      </c>
      <c r="I18" s="95">
        <f>'[4]2021-2022 Prelim-merged'!L11</f>
        <v>251026.9247600286</v>
      </c>
      <c r="J18" s="95">
        <f>'[4]2021-2022 Prelim-merged'!M11</f>
        <v>504043.46773942222</v>
      </c>
      <c r="K18" s="95">
        <f>'[4]2021-2022 Prelim-merged'!N11</f>
        <v>435880.5809483573</v>
      </c>
      <c r="L18" s="95">
        <f>'[4]2021-2022 Prelim-merged'!O11</f>
        <v>2180220.0895505236</v>
      </c>
      <c r="M18" s="95">
        <f t="shared" si="3"/>
        <v>2180220.0895505236</v>
      </c>
      <c r="N18" s="95">
        <f>'[4]Hold Harmless Base-22'!Y10</f>
        <v>1638449.8923475584</v>
      </c>
      <c r="O18" s="110">
        <f t="shared" si="4"/>
        <v>541770.19720296515</v>
      </c>
      <c r="P18" s="111">
        <f t="shared" si="5"/>
        <v>541770.19720296515</v>
      </c>
      <c r="Q18" s="112">
        <f t="shared" si="6"/>
        <v>469255.79585931182</v>
      </c>
      <c r="R18" s="113">
        <f t="shared" si="7"/>
        <v>1710964.2936912118</v>
      </c>
      <c r="S18" s="114">
        <f t="shared" si="8"/>
        <v>1.0442579304270059</v>
      </c>
      <c r="T18" s="115">
        <f t="shared" si="9"/>
        <v>0.78476677739628853</v>
      </c>
      <c r="U18" s="101" t="b">
        <f t="shared" si="10"/>
        <v>0</v>
      </c>
      <c r="V18" s="95">
        <f t="shared" si="11"/>
        <v>1695597.1720920075</v>
      </c>
      <c r="W18" s="95">
        <f t="shared" si="12"/>
        <v>1695597.1720920068</v>
      </c>
      <c r="X18" s="95">
        <f t="shared" si="13"/>
        <v>1695597.1720920068</v>
      </c>
      <c r="Y18" s="95">
        <f>'[4]Hold Harmless Base-22'!L10</f>
        <v>771469.04608449712</v>
      </c>
      <c r="Z18" s="95">
        <f>'[4]Hold Harmless Base-22'!M10</f>
        <v>190704.99491584723</v>
      </c>
      <c r="AA18" s="95">
        <f>'[4]Hold Harmless Base-22'!N10</f>
        <v>364748.32351954805</v>
      </c>
      <c r="AB18" s="95">
        <f>'[4]Hold Harmless Base-22'!O10</f>
        <v>311527.52782766608</v>
      </c>
      <c r="AC18" s="95">
        <f t="shared" si="14"/>
        <v>1638449.8923475584</v>
      </c>
      <c r="AD18" s="116">
        <f>'[4]Populations-merged FY22'!M11</f>
        <v>0.22349650349650349</v>
      </c>
      <c r="AE18" s="117">
        <f t="shared" si="15"/>
        <v>0</v>
      </c>
      <c r="AF18" s="117">
        <f t="shared" si="16"/>
        <v>0.9</v>
      </c>
      <c r="AG18" s="117">
        <f t="shared" si="17"/>
        <v>0</v>
      </c>
      <c r="AH18" s="117">
        <f t="shared" si="18"/>
        <v>0.9</v>
      </c>
      <c r="AI18" s="95">
        <f t="shared" si="19"/>
        <v>1474604.9031128027</v>
      </c>
      <c r="AJ18" s="95">
        <f t="shared" si="20"/>
        <v>0</v>
      </c>
      <c r="AK18" s="95">
        <f t="shared" si="21"/>
        <v>1695597.1720920068</v>
      </c>
      <c r="AL18" s="95">
        <f t="shared" si="22"/>
        <v>1686065.1653489508</v>
      </c>
      <c r="AM18" s="95">
        <f t="shared" si="23"/>
        <v>1686065.1653489508</v>
      </c>
      <c r="AN18" s="95">
        <f t="shared" si="24"/>
        <v>0</v>
      </c>
      <c r="AO18" s="95">
        <f t="shared" si="25"/>
        <v>1686065.1653489508</v>
      </c>
      <c r="AP18" s="95">
        <f t="shared" si="26"/>
        <v>1685930.455466453</v>
      </c>
      <c r="AQ18" s="95">
        <f t="shared" si="27"/>
        <v>1685930.455466453</v>
      </c>
      <c r="AR18" s="95">
        <f t="shared" si="28"/>
        <v>0</v>
      </c>
      <c r="AS18" s="95">
        <f t="shared" si="29"/>
        <v>1685930.455466453</v>
      </c>
      <c r="AT18" s="95">
        <f t="shared" si="30"/>
        <v>1685930.4554664528</v>
      </c>
      <c r="AU18" s="95">
        <f t="shared" si="31"/>
        <v>1685930.4554664528</v>
      </c>
      <c r="AV18" s="95">
        <f t="shared" si="32"/>
        <v>0</v>
      </c>
      <c r="AW18" s="95">
        <f>'[4]Populations-merged FY22'!K11</f>
        <v>1598</v>
      </c>
      <c r="AX18" s="103">
        <f t="shared" si="33"/>
        <v>1055</v>
      </c>
      <c r="AY18" s="104">
        <f>'[4]Populations-merged FY22'!G11</f>
        <v>29</v>
      </c>
      <c r="AZ18" s="118">
        <f t="shared" si="34"/>
        <v>30595</v>
      </c>
      <c r="BA18" s="119">
        <f t="shared" si="35"/>
        <v>1655335.4554664528</v>
      </c>
      <c r="BB18" s="128">
        <f t="shared" si="36"/>
        <v>1653225.4554664528</v>
      </c>
      <c r="BC18" s="121">
        <f>'[4]Spec Schs Calculations-22'!C9</f>
        <v>0</v>
      </c>
      <c r="BD18" s="129">
        <f t="shared" si="37"/>
        <v>0</v>
      </c>
      <c r="BE18" s="123">
        <f>'[4]Spec Schs Calculations-22'!D9</f>
        <v>0</v>
      </c>
      <c r="BF18" s="130">
        <f t="shared" si="38"/>
        <v>0</v>
      </c>
      <c r="BG18" s="123">
        <f>'[4]Spec Schs Calculations-22'!E9</f>
        <v>2</v>
      </c>
      <c r="BH18" s="130">
        <f t="shared" si="39"/>
        <v>2110</v>
      </c>
      <c r="BI18" s="131">
        <f>'[4]Spec Schs Calculations-22'!F9</f>
        <v>0</v>
      </c>
      <c r="BJ18" s="132">
        <f t="shared" si="40"/>
        <v>0</v>
      </c>
      <c r="BK18" s="127">
        <f t="shared" si="41"/>
        <v>2110</v>
      </c>
    </row>
    <row r="19" spans="1:64" ht="14.5" x14ac:dyDescent="0.35">
      <c r="A19" s="101">
        <v>4700152</v>
      </c>
      <c r="B19" s="133" t="s">
        <v>363</v>
      </c>
      <c r="C19" s="95">
        <f>'[4]2021-2022 Prelim-merged'!F12</f>
        <v>324468.10829227912</v>
      </c>
      <c r="D19" s="134">
        <f>'[4]2021-2022 Prelim-merged'!G12</f>
        <v>0</v>
      </c>
      <c r="E19" s="95">
        <f>'[4]2021-2022 Prelim-merged'!H12</f>
        <v>253976.68244210025</v>
      </c>
      <c r="F19" s="95">
        <f>'[4]2021-2022 Prelim-merged'!I12</f>
        <v>258923.25726805301</v>
      </c>
      <c r="G19" s="95">
        <f>'[4]2021-2022 Prelim-merged'!J12</f>
        <v>837368.04800243233</v>
      </c>
      <c r="H19" s="95">
        <f>'[4]2021-2022 Prelim-merged'!K12</f>
        <v>266307.68703070167</v>
      </c>
      <c r="I19" s="95">
        <f>'[4]2021-2022 Prelim-merged'!L12</f>
        <v>0</v>
      </c>
      <c r="J19" s="95">
        <f>'[4]2021-2022 Prelim-merged'!M12</f>
        <v>208451.74342977538</v>
      </c>
      <c r="K19" s="95">
        <f>'[4]2021-2022 Prelim-merged'!N12</f>
        <v>212511.65214486286</v>
      </c>
      <c r="L19" s="95">
        <f>'[4]2021-2022 Prelim-merged'!O12</f>
        <v>687271.08260533982</v>
      </c>
      <c r="M19" s="95">
        <f t="shared" si="3"/>
        <v>687271.08260533982</v>
      </c>
      <c r="N19" s="95">
        <f>'[4]Hold Harmless Base-22'!Y11</f>
        <v>878209.73988943361</v>
      </c>
      <c r="O19" s="110">
        <f t="shared" si="4"/>
        <v>-190938.65728409379</v>
      </c>
      <c r="P19" s="111" t="str">
        <f t="shared" si="5"/>
        <v>0</v>
      </c>
      <c r="Q19" s="112">
        <f t="shared" si="6"/>
        <v>0</v>
      </c>
      <c r="R19" s="113">
        <f t="shared" si="7"/>
        <v>687271.08260533982</v>
      </c>
      <c r="S19" s="114">
        <f t="shared" si="8"/>
        <v>0.78258194072394038</v>
      </c>
      <c r="T19" s="115">
        <f t="shared" si="9"/>
        <v>1</v>
      </c>
      <c r="U19" s="101" t="b">
        <f t="shared" si="10"/>
        <v>0</v>
      </c>
      <c r="V19" s="95">
        <f t="shared" si="11"/>
        <v>681098.31889720424</v>
      </c>
      <c r="W19" s="95">
        <f t="shared" si="12"/>
        <v>681098.31889720401</v>
      </c>
      <c r="X19" s="95">
        <f t="shared" si="13"/>
        <v>681098.31889720401</v>
      </c>
      <c r="Y19" s="95">
        <f>'[4]Hold Harmless Base-22'!L11</f>
        <v>340293.67810909275</v>
      </c>
      <c r="Z19" s="95">
        <f>'[4]Hold Harmless Base-22'!M11</f>
        <v>0</v>
      </c>
      <c r="AA19" s="95">
        <f>'[4]Hold Harmless Base-22'!N11</f>
        <v>266364.11164426262</v>
      </c>
      <c r="AB19" s="95">
        <f>'[4]Hold Harmless Base-22'!O11</f>
        <v>271551.95013607835</v>
      </c>
      <c r="AC19" s="95">
        <f t="shared" si="14"/>
        <v>878209.73988943361</v>
      </c>
      <c r="AD19" s="116">
        <f>'[4]Populations-merged FY22'!M12</f>
        <v>6.8540829986613122E-2</v>
      </c>
      <c r="AE19" s="117">
        <f t="shared" si="15"/>
        <v>0.85</v>
      </c>
      <c r="AF19" s="117">
        <f t="shared" si="16"/>
        <v>0</v>
      </c>
      <c r="AG19" s="117">
        <f t="shared" si="17"/>
        <v>0</v>
      </c>
      <c r="AH19" s="117">
        <f t="shared" si="18"/>
        <v>0.85</v>
      </c>
      <c r="AI19" s="95">
        <f t="shared" si="19"/>
        <v>746478.27890601859</v>
      </c>
      <c r="AJ19" s="95">
        <f t="shared" si="20"/>
        <v>746478.27890601859</v>
      </c>
      <c r="AK19" s="95">
        <f t="shared" si="21"/>
        <v>0</v>
      </c>
      <c r="AL19" s="95">
        <f t="shared" si="22"/>
        <v>0</v>
      </c>
      <c r="AM19" s="95">
        <f t="shared" si="23"/>
        <v>746478.27890601859</v>
      </c>
      <c r="AN19" s="95">
        <f t="shared" si="24"/>
        <v>0</v>
      </c>
      <c r="AO19" s="95">
        <f t="shared" si="25"/>
        <v>0</v>
      </c>
      <c r="AP19" s="95">
        <f t="shared" si="26"/>
        <v>0</v>
      </c>
      <c r="AQ19" s="95">
        <f t="shared" si="27"/>
        <v>746478.27890601859</v>
      </c>
      <c r="AR19" s="95">
        <f t="shared" si="28"/>
        <v>0</v>
      </c>
      <c r="AS19" s="95">
        <f t="shared" si="29"/>
        <v>0</v>
      </c>
      <c r="AT19" s="95">
        <f t="shared" si="30"/>
        <v>0</v>
      </c>
      <c r="AU19" s="95">
        <f t="shared" si="31"/>
        <v>746478.27890601859</v>
      </c>
      <c r="AV19" s="95">
        <f t="shared" si="32"/>
        <v>0</v>
      </c>
      <c r="AW19" s="95">
        <f>'[4]Populations-merged FY22'!K12</f>
        <v>256</v>
      </c>
      <c r="AX19" s="103">
        <f t="shared" si="33"/>
        <v>2916</v>
      </c>
      <c r="AY19" s="104">
        <f>'[4]Populations-merged FY22'!G12</f>
        <v>0</v>
      </c>
      <c r="AZ19" s="118">
        <f t="shared" si="34"/>
        <v>0</v>
      </c>
      <c r="BA19" s="119">
        <f t="shared" si="35"/>
        <v>746478.27890601859</v>
      </c>
      <c r="BB19" s="128">
        <f t="shared" si="36"/>
        <v>746478.27890601859</v>
      </c>
      <c r="BC19" s="121">
        <f>'[4]Spec Schs Calculations-22'!C10</f>
        <v>0</v>
      </c>
      <c r="BD19" s="129">
        <f t="shared" si="37"/>
        <v>0</v>
      </c>
      <c r="BE19" s="123">
        <f>'[4]Spec Schs Calculations-22'!D10</f>
        <v>0</v>
      </c>
      <c r="BF19" s="130">
        <f t="shared" si="38"/>
        <v>0</v>
      </c>
      <c r="BG19" s="123">
        <f>'[4]Spec Schs Calculations-22'!E10</f>
        <v>0</v>
      </c>
      <c r="BH19" s="130">
        <f t="shared" si="39"/>
        <v>0</v>
      </c>
      <c r="BI19" s="131">
        <f>'[4]Spec Schs Calculations-22'!F10</f>
        <v>0</v>
      </c>
      <c r="BJ19" s="132">
        <f t="shared" si="40"/>
        <v>0</v>
      </c>
      <c r="BK19" s="127">
        <f t="shared" si="41"/>
        <v>0</v>
      </c>
      <c r="BL19" s="11"/>
    </row>
    <row r="20" spans="1:64" ht="14.5" x14ac:dyDescent="0.35">
      <c r="A20" s="101">
        <v>4700120</v>
      </c>
      <c r="B20" s="95" t="s">
        <v>364</v>
      </c>
      <c r="C20" s="95">
        <f>'[4]2021-2022 Prelim-merged'!F13</f>
        <v>285762.65779816866</v>
      </c>
      <c r="D20" s="95">
        <f>'[4]2021-2022 Prelim-merged'!G13</f>
        <v>69947.364806335783</v>
      </c>
      <c r="E20" s="95">
        <f>'[4]2021-2022 Prelim-merged'!H13</f>
        <v>192970.82365217712</v>
      </c>
      <c r="F20" s="95">
        <f>'[4]2021-2022 Prelim-merged'!I13</f>
        <v>190810.91887216037</v>
      </c>
      <c r="G20" s="95">
        <f>'[4]2021-2022 Prelim-merged'!J13</f>
        <v>739491.76512884186</v>
      </c>
      <c r="H20" s="95">
        <f>'[4]2021-2022 Prelim-merged'!K13</f>
        <v>257204.30702582974</v>
      </c>
      <c r="I20" s="95">
        <f>'[4]2021-2022 Prelim-merged'!L13</f>
        <v>62957.013459761452</v>
      </c>
      <c r="J20" s="95">
        <f>'[4]2021-2022 Prelim-merged'!M13</f>
        <v>173642.56029211284</v>
      </c>
      <c r="K20" s="95">
        <f>'[4]2021-2022 Prelim-merged'!N13</f>
        <v>171688.84168529272</v>
      </c>
      <c r="L20" s="95">
        <f>'[4]2021-2022 Prelim-merged'!O13</f>
        <v>665492.72246299684</v>
      </c>
      <c r="M20" s="95">
        <f t="shared" si="3"/>
        <v>665492.72246299684</v>
      </c>
      <c r="N20" s="95">
        <f>'[4]Hold Harmless Base-22'!Y12</f>
        <v>709209.15653108654</v>
      </c>
      <c r="O20" s="110">
        <f t="shared" si="4"/>
        <v>-43716.4340680897</v>
      </c>
      <c r="P20" s="111" t="str">
        <f t="shared" si="5"/>
        <v>0</v>
      </c>
      <c r="Q20" s="112">
        <f t="shared" si="6"/>
        <v>0</v>
      </c>
      <c r="R20" s="113">
        <f t="shared" si="7"/>
        <v>665492.72246299684</v>
      </c>
      <c r="S20" s="114">
        <f t="shared" si="8"/>
        <v>0.93835889784345516</v>
      </c>
      <c r="T20" s="115">
        <f t="shared" si="9"/>
        <v>1</v>
      </c>
      <c r="U20" s="101" t="b">
        <f t="shared" si="10"/>
        <v>0</v>
      </c>
      <c r="V20" s="95">
        <f t="shared" si="11"/>
        <v>659515.56231583119</v>
      </c>
      <c r="W20" s="95">
        <f t="shared" si="12"/>
        <v>659515.56231583096</v>
      </c>
      <c r="X20" s="95">
        <f t="shared" si="13"/>
        <v>659515.56231583096</v>
      </c>
      <c r="Y20" s="95">
        <f>'[4]Hold Harmless Base-22'!L12</f>
        <v>274060.51434502483</v>
      </c>
      <c r="Z20" s="95">
        <f>'[4]Hold Harmless Base-22'!M12</f>
        <v>67082.980413217316</v>
      </c>
      <c r="AA20" s="95">
        <f>'[4]Hold Harmless Base-22'!N12</f>
        <v>185068.55861150124</v>
      </c>
      <c r="AB20" s="95">
        <f>'[4]Hold Harmless Base-22'!O12</f>
        <v>182997.10316134317</v>
      </c>
      <c r="AC20" s="95">
        <f t="shared" si="14"/>
        <v>709209.15653108654</v>
      </c>
      <c r="AD20" s="116">
        <f>'[4]Populations-merged FY22'!M13</f>
        <v>0.27692307692307694</v>
      </c>
      <c r="AE20" s="117">
        <f t="shared" si="15"/>
        <v>0</v>
      </c>
      <c r="AF20" s="117">
        <f t="shared" si="16"/>
        <v>0.9</v>
      </c>
      <c r="AG20" s="117">
        <f t="shared" si="17"/>
        <v>0</v>
      </c>
      <c r="AH20" s="117">
        <f t="shared" si="18"/>
        <v>0.9</v>
      </c>
      <c r="AI20" s="95">
        <f t="shared" si="19"/>
        <v>638288.24087797792</v>
      </c>
      <c r="AJ20" s="95">
        <f t="shared" si="20"/>
        <v>0</v>
      </c>
      <c r="AK20" s="95">
        <f t="shared" si="21"/>
        <v>659515.56231583096</v>
      </c>
      <c r="AL20" s="95">
        <f t="shared" si="22"/>
        <v>655808.01497462566</v>
      </c>
      <c r="AM20" s="95">
        <f t="shared" si="23"/>
        <v>655808.01497462566</v>
      </c>
      <c r="AN20" s="95">
        <f t="shared" si="24"/>
        <v>0</v>
      </c>
      <c r="AO20" s="95">
        <f t="shared" si="25"/>
        <v>655808.01497462566</v>
      </c>
      <c r="AP20" s="95">
        <f t="shared" si="26"/>
        <v>655755.61852966377</v>
      </c>
      <c r="AQ20" s="95">
        <f t="shared" si="27"/>
        <v>655755.61852966377</v>
      </c>
      <c r="AR20" s="95">
        <f t="shared" si="28"/>
        <v>0</v>
      </c>
      <c r="AS20" s="95">
        <f t="shared" si="29"/>
        <v>655755.61852966377</v>
      </c>
      <c r="AT20" s="95">
        <f t="shared" si="30"/>
        <v>655755.61852966365</v>
      </c>
      <c r="AU20" s="95">
        <f t="shared" si="31"/>
        <v>655755.61852966365</v>
      </c>
      <c r="AV20" s="95">
        <f t="shared" si="32"/>
        <v>0</v>
      </c>
      <c r="AW20" s="95">
        <f>'[4]Populations-merged FY22'!K13</f>
        <v>396</v>
      </c>
      <c r="AX20" s="103">
        <f t="shared" si="33"/>
        <v>1656</v>
      </c>
      <c r="AY20" s="104">
        <f>'[4]Populations-merged FY22'!G13</f>
        <v>0</v>
      </c>
      <c r="AZ20" s="118">
        <f t="shared" si="34"/>
        <v>0</v>
      </c>
      <c r="BA20" s="119">
        <f t="shared" si="35"/>
        <v>655755.61852966365</v>
      </c>
      <c r="BB20" s="128">
        <f t="shared" si="36"/>
        <v>655755.61852966365</v>
      </c>
      <c r="BC20" s="121">
        <f>'[4]Spec Schs Calculations-22'!C11</f>
        <v>0</v>
      </c>
      <c r="BD20" s="129">
        <f t="shared" si="37"/>
        <v>0</v>
      </c>
      <c r="BE20" s="123">
        <f>'[4]Spec Schs Calculations-22'!D11</f>
        <v>0</v>
      </c>
      <c r="BF20" s="130">
        <f t="shared" si="38"/>
        <v>0</v>
      </c>
      <c r="BG20" s="123">
        <f>'[4]Spec Schs Calculations-22'!E11</f>
        <v>0</v>
      </c>
      <c r="BH20" s="130">
        <f t="shared" si="39"/>
        <v>0</v>
      </c>
      <c r="BI20" s="131">
        <f>'[4]Spec Schs Calculations-22'!F11</f>
        <v>0</v>
      </c>
      <c r="BJ20" s="132">
        <f t="shared" si="40"/>
        <v>0</v>
      </c>
      <c r="BK20" s="127">
        <f t="shared" si="41"/>
        <v>0</v>
      </c>
      <c r="BL20" s="11"/>
    </row>
    <row r="21" spans="1:64" ht="14.5" x14ac:dyDescent="0.35">
      <c r="A21" s="101">
        <v>4700153</v>
      </c>
      <c r="B21" s="133" t="s">
        <v>365</v>
      </c>
      <c r="C21" s="95">
        <f>'[4]2021-2022 Prelim-merged'!F14</f>
        <v>1126828.3522411049</v>
      </c>
      <c r="D21" s="95">
        <f>'[4]2021-2022 Prelim-merged'!G14</f>
        <v>268423.73190826859</v>
      </c>
      <c r="E21" s="95">
        <f>'[4]2021-2022 Prelim-merged'!H14</f>
        <v>882057.64325507707</v>
      </c>
      <c r="F21" s="95">
        <f>'[4]2021-2022 Prelim-merged'!I14</f>
        <v>899281.30185829557</v>
      </c>
      <c r="G21" s="95">
        <f>'[4]2021-2022 Prelim-merged'!J14</f>
        <v>3176591.0292627462</v>
      </c>
      <c r="H21" s="95">
        <f>'[4]2021-2022 Prelim-merged'!K14</f>
        <v>957804.09940493922</v>
      </c>
      <c r="I21" s="95">
        <f>'[4]2021-2022 Prelim-merged'!L14</f>
        <v>228160.17212202828</v>
      </c>
      <c r="J21" s="95">
        <f>'[4]2021-2022 Prelim-merged'!M14</f>
        <v>749748.99676681554</v>
      </c>
      <c r="K21" s="95">
        <f>'[4]2021-2022 Prelim-merged'!N14</f>
        <v>764389.10657955124</v>
      </c>
      <c r="L21" s="95">
        <f>'[4]2021-2022 Prelim-merged'!O14</f>
        <v>2700102.3748733345</v>
      </c>
      <c r="M21" s="95">
        <f t="shared" si="3"/>
        <v>2700102.3748733345</v>
      </c>
      <c r="N21" s="95">
        <f>'[4]Hold Harmless Base-22'!Y13</f>
        <v>3142055.4622063101</v>
      </c>
      <c r="O21" s="110">
        <f t="shared" si="4"/>
        <v>-441953.08733297559</v>
      </c>
      <c r="P21" s="111" t="str">
        <f t="shared" si="5"/>
        <v>0</v>
      </c>
      <c r="Q21" s="112">
        <f t="shared" si="6"/>
        <v>0</v>
      </c>
      <c r="R21" s="113">
        <f t="shared" si="7"/>
        <v>2700102.3748733345</v>
      </c>
      <c r="S21" s="114">
        <f t="shared" si="8"/>
        <v>0.8593426842240901</v>
      </c>
      <c r="T21" s="115">
        <f t="shared" si="9"/>
        <v>1</v>
      </c>
      <c r="U21" s="101" t="b">
        <f t="shared" si="10"/>
        <v>0</v>
      </c>
      <c r="V21" s="95">
        <f t="shared" si="11"/>
        <v>2675851.2542170044</v>
      </c>
      <c r="W21" s="95">
        <f t="shared" si="12"/>
        <v>2675851.254217003</v>
      </c>
      <c r="X21" s="95">
        <f t="shared" si="13"/>
        <v>2675851.254217003</v>
      </c>
      <c r="Y21" s="95">
        <f>'[4]Hold Harmless Base-22'!L13</f>
        <v>1114577.5916737467</v>
      </c>
      <c r="Z21" s="95">
        <f>'[4]Hold Harmless Base-22'!M13</f>
        <v>265505.45703200658</v>
      </c>
      <c r="AA21" s="95">
        <f>'[4]Hold Harmless Base-22'!N13</f>
        <v>872468.00436053309</v>
      </c>
      <c r="AB21" s="95">
        <f>'[4]Hold Harmless Base-22'!O13</f>
        <v>889504.40914002387</v>
      </c>
      <c r="AC21" s="95">
        <f t="shared" si="14"/>
        <v>3142055.4622063101</v>
      </c>
      <c r="AD21" s="116">
        <f>'[4]Populations-merged FY22'!M14</f>
        <v>0.14796350296303265</v>
      </c>
      <c r="AE21" s="117">
        <f t="shared" si="15"/>
        <v>0.85</v>
      </c>
      <c r="AF21" s="117">
        <f t="shared" si="16"/>
        <v>0</v>
      </c>
      <c r="AG21" s="117">
        <f t="shared" si="17"/>
        <v>0</v>
      </c>
      <c r="AH21" s="117">
        <f t="shared" si="18"/>
        <v>0.85</v>
      </c>
      <c r="AI21" s="95">
        <f t="shared" si="19"/>
        <v>2670747.1428753636</v>
      </c>
      <c r="AJ21" s="95">
        <f t="shared" si="20"/>
        <v>0</v>
      </c>
      <c r="AK21" s="95">
        <f t="shared" si="21"/>
        <v>2675851.254217003</v>
      </c>
      <c r="AL21" s="95">
        <f t="shared" si="22"/>
        <v>2660808.6293421676</v>
      </c>
      <c r="AM21" s="95">
        <f t="shared" si="23"/>
        <v>2660808.6293421676</v>
      </c>
      <c r="AN21" s="95">
        <f t="shared" si="24"/>
        <v>2670747.1428753636</v>
      </c>
      <c r="AO21" s="95">
        <f t="shared" si="25"/>
        <v>0</v>
      </c>
      <c r="AP21" s="95">
        <f t="shared" si="26"/>
        <v>0</v>
      </c>
      <c r="AQ21" s="95">
        <f t="shared" si="27"/>
        <v>2670747.1428753636</v>
      </c>
      <c r="AR21" s="95">
        <f t="shared" si="28"/>
        <v>0</v>
      </c>
      <c r="AS21" s="95">
        <f t="shared" si="29"/>
        <v>0</v>
      </c>
      <c r="AT21" s="95">
        <f t="shared" si="30"/>
        <v>0</v>
      </c>
      <c r="AU21" s="95">
        <f t="shared" si="31"/>
        <v>2670747.1428753636</v>
      </c>
      <c r="AV21" s="95">
        <f t="shared" si="32"/>
        <v>0</v>
      </c>
      <c r="AW21" s="95">
        <f>'[4]Populations-merged FY22'!K14</f>
        <v>1573</v>
      </c>
      <c r="AX21" s="103">
        <f t="shared" si="33"/>
        <v>1698</v>
      </c>
      <c r="AY21" s="104">
        <f>'[4]Populations-merged FY22'!G14</f>
        <v>473</v>
      </c>
      <c r="AZ21" s="118">
        <f t="shared" si="34"/>
        <v>803154</v>
      </c>
      <c r="BA21" s="119">
        <f t="shared" si="35"/>
        <v>1867593.1428753636</v>
      </c>
      <c r="BB21" s="135">
        <f t="shared" si="36"/>
        <v>1867593.1428753636</v>
      </c>
      <c r="BC21" s="121">
        <f>'[4]Spec Schs Calculations-22'!C12</f>
        <v>0</v>
      </c>
      <c r="BD21" s="129">
        <f t="shared" si="37"/>
        <v>0</v>
      </c>
      <c r="BE21" s="123">
        <f>'[4]Spec Schs Calculations-22'!D12</f>
        <v>0</v>
      </c>
      <c r="BF21" s="130">
        <f t="shared" si="38"/>
        <v>0</v>
      </c>
      <c r="BG21" s="123">
        <f>'[4]Spec Schs Calculations-22'!E12</f>
        <v>0</v>
      </c>
      <c r="BH21" s="130">
        <f t="shared" si="39"/>
        <v>0</v>
      </c>
      <c r="BI21" s="131">
        <f>'[4]Spec Schs Calculations-22'!F12</f>
        <v>0</v>
      </c>
      <c r="BJ21" s="132">
        <f t="shared" si="40"/>
        <v>0</v>
      </c>
      <c r="BK21" s="127">
        <f t="shared" si="41"/>
        <v>0</v>
      </c>
      <c r="BL21" s="11"/>
    </row>
    <row r="22" spans="1:64" ht="14.5" x14ac:dyDescent="0.35">
      <c r="A22" s="101">
        <v>4700180</v>
      </c>
      <c r="B22" s="95" t="s">
        <v>366</v>
      </c>
      <c r="C22" s="95">
        <f>'[4]2021-2022 Prelim-merged'!F15</f>
        <v>1044815.3182022359</v>
      </c>
      <c r="D22" s="95">
        <f>'[4]2021-2022 Prelim-merged'!G15</f>
        <v>258275.43043630186</v>
      </c>
      <c r="E22" s="95">
        <f>'[4]2021-2022 Prelim-merged'!H15</f>
        <v>518838.40868920763</v>
      </c>
      <c r="F22" s="95">
        <f>'[4]2021-2022 Prelim-merged'!I15</f>
        <v>443134.17328791827</v>
      </c>
      <c r="G22" s="95">
        <f>'[4]2021-2022 Prelim-merged'!J15</f>
        <v>2265063.3306156634</v>
      </c>
      <c r="H22" s="95">
        <f>'[4]2021-2022 Prelim-merged'!K15</f>
        <v>1006097.50932925</v>
      </c>
      <c r="I22" s="95">
        <f>'[4]2021-2022 Prelim-merged'!L15</f>
        <v>255297.12761135353</v>
      </c>
      <c r="J22" s="95">
        <f>'[4]2021-2022 Prelim-merged'!M15</f>
        <v>514012.775789837</v>
      </c>
      <c r="K22" s="95">
        <f>'[4]2021-2022 Prelim-merged'!N15</f>
        <v>444501.71793909476</v>
      </c>
      <c r="L22" s="95">
        <f>'[4]2021-2022 Prelim-merged'!O15</f>
        <v>2219909.1306695351</v>
      </c>
      <c r="M22" s="95">
        <f t="shared" si="3"/>
        <v>2219909.1306695351</v>
      </c>
      <c r="N22" s="95">
        <f>'[4]Hold Harmless Base-22'!Y14</f>
        <v>2126331.1936053964</v>
      </c>
      <c r="O22" s="110">
        <f t="shared" si="4"/>
        <v>93577.937064138707</v>
      </c>
      <c r="P22" s="111">
        <f t="shared" si="5"/>
        <v>93577.937064138707</v>
      </c>
      <c r="Q22" s="112">
        <f t="shared" si="6"/>
        <v>81052.796109148301</v>
      </c>
      <c r="R22" s="113">
        <f t="shared" si="7"/>
        <v>2138856.3345603868</v>
      </c>
      <c r="S22" s="114">
        <f t="shared" si="8"/>
        <v>1.0058904939139575</v>
      </c>
      <c r="T22" s="115">
        <f t="shared" si="9"/>
        <v>0.96348823697810437</v>
      </c>
      <c r="U22" s="101" t="b">
        <f t="shared" si="10"/>
        <v>0</v>
      </c>
      <c r="V22" s="95">
        <f t="shared" si="11"/>
        <v>2119646.0766388094</v>
      </c>
      <c r="W22" s="95">
        <f t="shared" si="12"/>
        <v>2119646.0766388085</v>
      </c>
      <c r="X22" s="95">
        <f t="shared" si="13"/>
        <v>2119646.0766388085</v>
      </c>
      <c r="Y22" s="95">
        <f>'[4]Hold Harmless Base-22'!L14</f>
        <v>980821.76009017206</v>
      </c>
      <c r="Z22" s="95">
        <f>'[4]Hold Harmless Base-22'!M14</f>
        <v>242456.40148582411</v>
      </c>
      <c r="AA22" s="95">
        <f>'[4]Hold Harmless Base-22'!N14</f>
        <v>487060.24150617555</v>
      </c>
      <c r="AB22" s="95">
        <f>'[4]Hold Harmless Base-22'!O14</f>
        <v>415992.79052322492</v>
      </c>
      <c r="AC22" s="95">
        <f t="shared" si="14"/>
        <v>2126331.1936053964</v>
      </c>
      <c r="AD22" s="116">
        <f>'[4]Populations-merged FY22'!M15</f>
        <v>0.18176908953450696</v>
      </c>
      <c r="AE22" s="117">
        <f t="shared" si="15"/>
        <v>0</v>
      </c>
      <c r="AF22" s="117">
        <f t="shared" si="16"/>
        <v>0.9</v>
      </c>
      <c r="AG22" s="117">
        <f t="shared" si="17"/>
        <v>0</v>
      </c>
      <c r="AH22" s="117">
        <f t="shared" si="18"/>
        <v>0.9</v>
      </c>
      <c r="AI22" s="95">
        <f t="shared" si="19"/>
        <v>1913698.0742448568</v>
      </c>
      <c r="AJ22" s="95">
        <f t="shared" si="20"/>
        <v>0</v>
      </c>
      <c r="AK22" s="95">
        <f t="shared" si="21"/>
        <v>2119646.0766388085</v>
      </c>
      <c r="AL22" s="95">
        <f t="shared" si="22"/>
        <v>2107730.2271505217</v>
      </c>
      <c r="AM22" s="95">
        <f t="shared" si="23"/>
        <v>2107730.2271505217</v>
      </c>
      <c r="AN22" s="95">
        <f t="shared" si="24"/>
        <v>0</v>
      </c>
      <c r="AO22" s="95">
        <f t="shared" si="25"/>
        <v>2107730.2271505217</v>
      </c>
      <c r="AP22" s="95">
        <f t="shared" si="26"/>
        <v>2107561.8279112326</v>
      </c>
      <c r="AQ22" s="95">
        <f t="shared" si="27"/>
        <v>2107561.8279112326</v>
      </c>
      <c r="AR22" s="95">
        <f t="shared" si="28"/>
        <v>0</v>
      </c>
      <c r="AS22" s="95">
        <f t="shared" si="29"/>
        <v>2107561.8279112326</v>
      </c>
      <c r="AT22" s="95">
        <f t="shared" si="30"/>
        <v>2107561.8279112321</v>
      </c>
      <c r="AU22" s="95">
        <f t="shared" si="31"/>
        <v>2107561.8279112321</v>
      </c>
      <c r="AV22" s="95">
        <f t="shared" si="32"/>
        <v>0</v>
      </c>
      <c r="AW22" s="95">
        <f>'[4]Populations-merged FY22'!K15</f>
        <v>1683</v>
      </c>
      <c r="AX22" s="103">
        <f t="shared" si="33"/>
        <v>1252</v>
      </c>
      <c r="AY22" s="104">
        <f>'[4]Populations-merged FY22'!G15</f>
        <v>0</v>
      </c>
      <c r="AZ22" s="118">
        <f t="shared" si="34"/>
        <v>0</v>
      </c>
      <c r="BA22" s="119">
        <f t="shared" si="35"/>
        <v>2107561.8279112321</v>
      </c>
      <c r="BB22" s="128">
        <f t="shared" si="36"/>
        <v>2102553.8279112321</v>
      </c>
      <c r="BC22" s="121">
        <f>'[4]Spec Schs Calculations-22'!C13</f>
        <v>1</v>
      </c>
      <c r="BD22" s="129">
        <f t="shared" si="37"/>
        <v>1252</v>
      </c>
      <c r="BE22" s="123">
        <f>'[4]Spec Schs Calculations-22'!D13</f>
        <v>0</v>
      </c>
      <c r="BF22" s="130">
        <f t="shared" si="38"/>
        <v>0</v>
      </c>
      <c r="BG22" s="123">
        <f>'[4]Spec Schs Calculations-22'!E13</f>
        <v>3</v>
      </c>
      <c r="BH22" s="130">
        <f t="shared" si="39"/>
        <v>3756</v>
      </c>
      <c r="BI22" s="131">
        <f>'[4]Spec Schs Calculations-22'!F13</f>
        <v>0</v>
      </c>
      <c r="BJ22" s="132">
        <f t="shared" si="40"/>
        <v>0</v>
      </c>
      <c r="BK22" s="127">
        <f t="shared" si="41"/>
        <v>5008</v>
      </c>
      <c r="BL22" s="11"/>
    </row>
    <row r="23" spans="1:64" ht="14.5" x14ac:dyDescent="0.35">
      <c r="A23" s="101">
        <v>4700210</v>
      </c>
      <c r="B23" s="95" t="s">
        <v>367</v>
      </c>
      <c r="C23" s="95">
        <f>'[4]2021-2022 Prelim-merged'!F16</f>
        <v>45647.27118359282</v>
      </c>
      <c r="D23" s="95">
        <f>'[4]2021-2022 Prelim-merged'!G16</f>
        <v>11283.878028770469</v>
      </c>
      <c r="E23" s="95">
        <f>'[4]2021-2022 Prelim-merged'!H16</f>
        <v>23447.379237503599</v>
      </c>
      <c r="F23" s="95">
        <f>'[4]2021-2022 Prelim-merged'!I16</f>
        <v>24958.433432897451</v>
      </c>
      <c r="G23" s="95">
        <f>'[4]2021-2022 Prelim-merged'!J16</f>
        <v>105336.96188276434</v>
      </c>
      <c r="H23" s="95">
        <f>'[4]2021-2022 Prelim-merged'!K16</f>
        <v>41078.362988201101</v>
      </c>
      <c r="I23" s="95">
        <f>'[4]2021-2022 Prelim-merged'!L16</f>
        <v>10217.98539424175</v>
      </c>
      <c r="J23" s="95">
        <f>'[4]2021-2022 Prelim-merged'!M16</f>
        <v>21100.679802766164</v>
      </c>
      <c r="K23" s="95">
        <f>'[4]2021-2022 Prelim-merged'!N16</f>
        <v>22462.590089607707</v>
      </c>
      <c r="L23" s="95">
        <f>'[4]2021-2022 Prelim-merged'!O16</f>
        <v>94859.618274816734</v>
      </c>
      <c r="M23" s="95">
        <f t="shared" si="3"/>
        <v>94859.618274816734</v>
      </c>
      <c r="N23" s="95">
        <f>'[4]Hold Harmless Base-22'!Y15</f>
        <v>104041.4178516861</v>
      </c>
      <c r="O23" s="110">
        <f t="shared" si="4"/>
        <v>-9181.7995768693654</v>
      </c>
      <c r="P23" s="111" t="str">
        <f t="shared" si="5"/>
        <v>0</v>
      </c>
      <c r="Q23" s="112">
        <f t="shared" si="6"/>
        <v>0</v>
      </c>
      <c r="R23" s="113">
        <f t="shared" si="7"/>
        <v>94859.618274816734</v>
      </c>
      <c r="S23" s="114">
        <f t="shared" si="8"/>
        <v>0.91174861159660214</v>
      </c>
      <c r="T23" s="115">
        <f t="shared" si="9"/>
        <v>1</v>
      </c>
      <c r="U23" s="101" t="b">
        <f t="shared" si="10"/>
        <v>0</v>
      </c>
      <c r="V23" s="95">
        <f t="shared" si="11"/>
        <v>94007.631302173177</v>
      </c>
      <c r="W23" s="95">
        <f t="shared" si="12"/>
        <v>94007.631302173148</v>
      </c>
      <c r="X23" s="95">
        <f t="shared" si="13"/>
        <v>94007.631302173148</v>
      </c>
      <c r="Y23" s="95">
        <f>'[4]Hold Harmless Base-22'!L15</f>
        <v>45085.85334260048</v>
      </c>
      <c r="Z23" s="95">
        <f>'[4]Hold Harmless Base-22'!M15</f>
        <v>11145.097105471592</v>
      </c>
      <c r="AA23" s="95">
        <f>'[4]Hold Harmless Base-22'!N15</f>
        <v>23158.998865859845</v>
      </c>
      <c r="AB23" s="95">
        <f>'[4]Hold Harmless Base-22'!O15</f>
        <v>24651.468537754175</v>
      </c>
      <c r="AC23" s="95">
        <f t="shared" si="14"/>
        <v>104041.4178516861</v>
      </c>
      <c r="AD23" s="116">
        <f>'[4]Populations-merged FY22'!M16</f>
        <v>0.20807453416149069</v>
      </c>
      <c r="AE23" s="117">
        <f t="shared" si="15"/>
        <v>0</v>
      </c>
      <c r="AF23" s="117">
        <f t="shared" si="16"/>
        <v>0.9</v>
      </c>
      <c r="AG23" s="117">
        <f t="shared" si="17"/>
        <v>0</v>
      </c>
      <c r="AH23" s="117">
        <f t="shared" si="18"/>
        <v>0.9</v>
      </c>
      <c r="AI23" s="95">
        <f t="shared" si="19"/>
        <v>93637.276066517486</v>
      </c>
      <c r="AJ23" s="95">
        <f t="shared" si="20"/>
        <v>0</v>
      </c>
      <c r="AK23" s="95">
        <f t="shared" si="21"/>
        <v>94007.631302173148</v>
      </c>
      <c r="AL23" s="95">
        <f t="shared" si="22"/>
        <v>93479.15591295941</v>
      </c>
      <c r="AM23" s="95">
        <f t="shared" si="23"/>
        <v>93479.15591295941</v>
      </c>
      <c r="AN23" s="95">
        <f t="shared" si="24"/>
        <v>93637.276066517486</v>
      </c>
      <c r="AO23" s="95">
        <f t="shared" si="25"/>
        <v>0</v>
      </c>
      <c r="AP23" s="95">
        <f t="shared" si="26"/>
        <v>0</v>
      </c>
      <c r="AQ23" s="95">
        <f t="shared" si="27"/>
        <v>93637.276066517486</v>
      </c>
      <c r="AR23" s="95">
        <f t="shared" si="28"/>
        <v>0</v>
      </c>
      <c r="AS23" s="95">
        <f t="shared" si="29"/>
        <v>0</v>
      </c>
      <c r="AT23" s="95">
        <f t="shared" si="30"/>
        <v>0</v>
      </c>
      <c r="AU23" s="95">
        <f t="shared" si="31"/>
        <v>93637.276066517486</v>
      </c>
      <c r="AV23" s="95">
        <f t="shared" si="32"/>
        <v>0</v>
      </c>
      <c r="AW23" s="95">
        <f>'[4]Populations-merged FY22'!K16</f>
        <v>67</v>
      </c>
      <c r="AX23" s="103">
        <f t="shared" si="33"/>
        <v>1398</v>
      </c>
      <c r="AY23" s="104">
        <f>'[4]Populations-merged FY22'!G16</f>
        <v>0</v>
      </c>
      <c r="AZ23" s="118">
        <f t="shared" si="34"/>
        <v>0</v>
      </c>
      <c r="BA23" s="119">
        <f t="shared" si="35"/>
        <v>93637.276066517486</v>
      </c>
      <c r="BB23" s="370">
        <f t="shared" si="36"/>
        <v>93637.276066517486</v>
      </c>
      <c r="BC23" s="121">
        <f>'[4]Spec Schs Calculations-22'!C14</f>
        <v>0</v>
      </c>
      <c r="BD23" s="129">
        <f t="shared" si="37"/>
        <v>0</v>
      </c>
      <c r="BE23" s="123">
        <f>'[4]Spec Schs Calculations-22'!D14</f>
        <v>0</v>
      </c>
      <c r="BF23" s="130">
        <f t="shared" si="38"/>
        <v>0</v>
      </c>
      <c r="BG23" s="123">
        <f>'[4]Spec Schs Calculations-22'!E14</f>
        <v>0</v>
      </c>
      <c r="BH23" s="130">
        <f t="shared" si="39"/>
        <v>0</v>
      </c>
      <c r="BI23" s="131">
        <f>'[4]Spec Schs Calculations-22'!F14</f>
        <v>0</v>
      </c>
      <c r="BJ23" s="132">
        <f t="shared" si="40"/>
        <v>0</v>
      </c>
      <c r="BK23" s="127">
        <f t="shared" si="41"/>
        <v>0</v>
      </c>
      <c r="BL23" s="11"/>
    </row>
    <row r="24" spans="1:64" ht="14.5" x14ac:dyDescent="0.35">
      <c r="A24" s="101">
        <v>4700240</v>
      </c>
      <c r="B24" s="95" t="s">
        <v>368</v>
      </c>
      <c r="C24" s="95">
        <f>'[4]2021-2022 Prelim-merged'!F17</f>
        <v>384902.29899251729</v>
      </c>
      <c r="D24" s="95">
        <f>'[4]2021-2022 Prelim-merged'!G17</f>
        <v>95146.773995681811</v>
      </c>
      <c r="E24" s="95">
        <f>'[4]2021-2022 Prelim-merged'!H17</f>
        <v>217600.63155004382</v>
      </c>
      <c r="F24" s="95">
        <f>'[4]2021-2022 Prelim-merged'!I17</f>
        <v>191959.09186643086</v>
      </c>
      <c r="G24" s="95">
        <f>'[4]2021-2022 Prelim-merged'!J17</f>
        <v>889608.79640467372</v>
      </c>
      <c r="H24" s="95">
        <f>'[4]2021-2022 Prelim-merged'!K17</f>
        <v>362411.4684142996</v>
      </c>
      <c r="I24" s="95">
        <f>'[4]2021-2022 Prelim-merged'!L17</f>
        <v>91961.868548175742</v>
      </c>
      <c r="J24" s="95">
        <f>'[4]2021-2022 Prelim-merged'!M17</f>
        <v>198136.08098811633</v>
      </c>
      <c r="K24" s="95">
        <f>'[4]2021-2022 Prelim-merged'!N17</f>
        <v>172742.4037098315</v>
      </c>
      <c r="L24" s="95">
        <f>'[4]2021-2022 Prelim-merged'!O17</f>
        <v>825251.82166042319</v>
      </c>
      <c r="M24" s="95">
        <f t="shared" si="3"/>
        <v>825251.82166042319</v>
      </c>
      <c r="N24" s="95">
        <f>'[4]Hold Harmless Base-22'!Y16</f>
        <v>793368.10858866316</v>
      </c>
      <c r="O24" s="110">
        <f t="shared" si="4"/>
        <v>31883.713071760023</v>
      </c>
      <c r="P24" s="111">
        <f t="shared" si="5"/>
        <v>31883.713071760023</v>
      </c>
      <c r="Q24" s="112">
        <f t="shared" si="6"/>
        <v>27616.168681263898</v>
      </c>
      <c r="R24" s="113">
        <f t="shared" si="7"/>
        <v>797635.65297915926</v>
      </c>
      <c r="S24" s="114">
        <f t="shared" si="8"/>
        <v>1.0053790218491234</v>
      </c>
      <c r="T24" s="115">
        <f t="shared" si="9"/>
        <v>0.96653607061939029</v>
      </c>
      <c r="U24" s="101" t="b">
        <f t="shared" si="10"/>
        <v>0</v>
      </c>
      <c r="V24" s="95">
        <f t="shared" si="11"/>
        <v>790471.64370299398</v>
      </c>
      <c r="W24" s="95">
        <f t="shared" si="12"/>
        <v>790471.64370299364</v>
      </c>
      <c r="X24" s="95">
        <f t="shared" si="13"/>
        <v>790471.64370299364</v>
      </c>
      <c r="Y24" s="95">
        <f>'[4]Hold Harmless Base-22'!L16</f>
        <v>343262.35326950642</v>
      </c>
      <c r="Z24" s="95">
        <f>'[4]Hold Harmless Base-22'!M16</f>
        <v>84853.495635770552</v>
      </c>
      <c r="AA24" s="95">
        <f>'[4]Hold Harmless Base-22'!N16</f>
        <v>194059.9083307916</v>
      </c>
      <c r="AB24" s="95">
        <f>'[4]Hold Harmless Base-22'!O16</f>
        <v>171192.35135259456</v>
      </c>
      <c r="AC24" s="95">
        <f t="shared" si="14"/>
        <v>793368.10858866316</v>
      </c>
      <c r="AD24" s="116">
        <f>'[4]Populations-merged FY22'!M17</f>
        <v>0.25126050420168067</v>
      </c>
      <c r="AE24" s="117">
        <f t="shared" si="15"/>
        <v>0</v>
      </c>
      <c r="AF24" s="117">
        <f t="shared" si="16"/>
        <v>0.9</v>
      </c>
      <c r="AG24" s="117">
        <f t="shared" si="17"/>
        <v>0</v>
      </c>
      <c r="AH24" s="117">
        <f t="shared" si="18"/>
        <v>0.9</v>
      </c>
      <c r="AI24" s="95">
        <f t="shared" si="19"/>
        <v>714031.29772979685</v>
      </c>
      <c r="AJ24" s="95">
        <f t="shared" si="20"/>
        <v>0</v>
      </c>
      <c r="AK24" s="95">
        <f t="shared" si="21"/>
        <v>790471.64370299364</v>
      </c>
      <c r="AL24" s="95">
        <f t="shared" si="22"/>
        <v>786027.91074448952</v>
      </c>
      <c r="AM24" s="95">
        <f t="shared" si="23"/>
        <v>786027.91074448952</v>
      </c>
      <c r="AN24" s="95">
        <f t="shared" si="24"/>
        <v>0</v>
      </c>
      <c r="AO24" s="95">
        <f t="shared" si="25"/>
        <v>786027.91074448952</v>
      </c>
      <c r="AP24" s="95">
        <f t="shared" si="26"/>
        <v>785965.11024918687</v>
      </c>
      <c r="AQ24" s="95">
        <f t="shared" si="27"/>
        <v>785965.11024918687</v>
      </c>
      <c r="AR24" s="95">
        <f t="shared" si="28"/>
        <v>0</v>
      </c>
      <c r="AS24" s="95">
        <f t="shared" si="29"/>
        <v>785965.11024918687</v>
      </c>
      <c r="AT24" s="95">
        <f t="shared" si="30"/>
        <v>785965.11024918663</v>
      </c>
      <c r="AU24" s="95">
        <f t="shared" si="31"/>
        <v>785965.11024918663</v>
      </c>
      <c r="AV24" s="95">
        <f t="shared" si="32"/>
        <v>0</v>
      </c>
      <c r="AW24" s="95">
        <f>'[4]Populations-merged FY22'!K17</f>
        <v>598</v>
      </c>
      <c r="AX24" s="103">
        <f t="shared" si="33"/>
        <v>1314</v>
      </c>
      <c r="AY24" s="104">
        <f>'[4]Populations-merged FY22'!G17</f>
        <v>0</v>
      </c>
      <c r="AZ24" s="118">
        <f t="shared" si="34"/>
        <v>0</v>
      </c>
      <c r="BA24" s="119">
        <f t="shared" si="35"/>
        <v>785965.11024918663</v>
      </c>
      <c r="BB24" s="135">
        <f t="shared" si="36"/>
        <v>785965.11024918663</v>
      </c>
      <c r="BC24" s="121">
        <f>'[4]Spec Schs Calculations-22'!C15</f>
        <v>0</v>
      </c>
      <c r="BD24" s="129">
        <f t="shared" si="37"/>
        <v>0</v>
      </c>
      <c r="BE24" s="123">
        <f>'[4]Spec Schs Calculations-22'!D15</f>
        <v>0</v>
      </c>
      <c r="BF24" s="130">
        <f t="shared" si="38"/>
        <v>0</v>
      </c>
      <c r="BG24" s="123">
        <f>'[4]Spec Schs Calculations-22'!E15</f>
        <v>0</v>
      </c>
      <c r="BH24" s="130">
        <f t="shared" si="39"/>
        <v>0</v>
      </c>
      <c r="BI24" s="131">
        <f>'[4]Spec Schs Calculations-22'!F15</f>
        <v>0</v>
      </c>
      <c r="BJ24" s="132">
        <f t="shared" si="40"/>
        <v>0</v>
      </c>
      <c r="BK24" s="127">
        <f t="shared" si="41"/>
        <v>0</v>
      </c>
      <c r="BL24" s="11"/>
    </row>
    <row r="25" spans="1:64" ht="14.5" x14ac:dyDescent="0.35">
      <c r="A25" s="101">
        <v>4700270</v>
      </c>
      <c r="B25" s="95" t="s">
        <v>369</v>
      </c>
      <c r="C25" s="95">
        <f>'[4]2021-2022 Prelim-merged'!F18</f>
        <v>308259.96712870692</v>
      </c>
      <c r="D25" s="95">
        <f>'[4]2021-2022 Prelim-merged'!G18</f>
        <v>76201.003478240091</v>
      </c>
      <c r="E25" s="95">
        <f>'[4]2021-2022 Prelim-merged'!H18</f>
        <v>199737.84850592416</v>
      </c>
      <c r="F25" s="95">
        <f>'[4]2021-2022 Prelim-merged'!I18</f>
        <v>188938.46518145569</v>
      </c>
      <c r="G25" s="95">
        <f>'[4]2021-2022 Prelim-merged'!J18</f>
        <v>773137.28429432691</v>
      </c>
      <c r="H25" s="95">
        <f>'[4]2021-2022 Prelim-merged'!K18</f>
        <v>368421.60885234782</v>
      </c>
      <c r="I25" s="95">
        <f>'[4]2021-2022 Prelim-merged'!L18</f>
        <v>93486.940995077486</v>
      </c>
      <c r="J25" s="95">
        <f>'[4]2021-2022 Prelim-merged'!M18</f>
        <v>276124.34598572884</v>
      </c>
      <c r="K25" s="95">
        <f>'[4]2021-2022 Prelim-merged'!N18</f>
        <v>278007.74429613381</v>
      </c>
      <c r="L25" s="95">
        <f>'[4]2021-2022 Prelim-merged'!O18</f>
        <v>1016040.640129288</v>
      </c>
      <c r="M25" s="95">
        <f t="shared" si="3"/>
        <v>1016040.640129288</v>
      </c>
      <c r="N25" s="95">
        <f>'[4]Hold Harmless Base-22'!Y17</f>
        <v>669822.06351943815</v>
      </c>
      <c r="O25" s="110">
        <f t="shared" si="4"/>
        <v>346218.57660984981</v>
      </c>
      <c r="P25" s="111">
        <f t="shared" si="5"/>
        <v>346218.57660984981</v>
      </c>
      <c r="Q25" s="112">
        <f t="shared" si="6"/>
        <v>299878.20398224739</v>
      </c>
      <c r="R25" s="113">
        <f t="shared" si="7"/>
        <v>716162.43614704057</v>
      </c>
      <c r="S25" s="114">
        <f t="shared" si="8"/>
        <v>1.069183108696236</v>
      </c>
      <c r="T25" s="115">
        <f t="shared" si="9"/>
        <v>0.70485609321287701</v>
      </c>
      <c r="U25" s="101" t="b">
        <f t="shared" si="10"/>
        <v>0</v>
      </c>
      <c r="V25" s="95">
        <f t="shared" si="11"/>
        <v>709730.18312946812</v>
      </c>
      <c r="W25" s="95">
        <f t="shared" si="12"/>
        <v>709730.18312946789</v>
      </c>
      <c r="X25" s="95">
        <f t="shared" si="13"/>
        <v>709730.18312946789</v>
      </c>
      <c r="Y25" s="95">
        <f>'[4]Hold Harmless Base-22'!L17</f>
        <v>267066.83467095566</v>
      </c>
      <c r="Z25" s="95">
        <f>'[4]Hold Harmless Base-22'!M17</f>
        <v>66018.176110383691</v>
      </c>
      <c r="AA25" s="95">
        <f>'[4]Hold Harmless Base-22'!N17</f>
        <v>173046.65105018887</v>
      </c>
      <c r="AB25" s="95">
        <f>'[4]Hold Harmless Base-22'!O17</f>
        <v>163690.40168790991</v>
      </c>
      <c r="AC25" s="95">
        <f t="shared" si="14"/>
        <v>669822.06351943815</v>
      </c>
      <c r="AD25" s="116">
        <f>'[4]Populations-merged FY22'!M18</f>
        <v>0.37691835481890729</v>
      </c>
      <c r="AE25" s="117">
        <f t="shared" si="15"/>
        <v>0</v>
      </c>
      <c r="AF25" s="117">
        <f t="shared" si="16"/>
        <v>0</v>
      </c>
      <c r="AG25" s="117">
        <f t="shared" si="17"/>
        <v>0.95</v>
      </c>
      <c r="AH25" s="117">
        <f t="shared" si="18"/>
        <v>0.95</v>
      </c>
      <c r="AI25" s="95">
        <f t="shared" si="19"/>
        <v>636330.96034346626</v>
      </c>
      <c r="AJ25" s="95">
        <f t="shared" si="20"/>
        <v>0</v>
      </c>
      <c r="AK25" s="95">
        <f t="shared" si="21"/>
        <v>709730.18312946789</v>
      </c>
      <c r="AL25" s="95">
        <f t="shared" si="22"/>
        <v>705740.3481600018</v>
      </c>
      <c r="AM25" s="95">
        <f t="shared" si="23"/>
        <v>705740.3481600018</v>
      </c>
      <c r="AN25" s="95">
        <f t="shared" si="24"/>
        <v>0</v>
      </c>
      <c r="AO25" s="95">
        <f t="shared" si="25"/>
        <v>705740.3481600018</v>
      </c>
      <c r="AP25" s="95">
        <f t="shared" si="26"/>
        <v>705683.96232075407</v>
      </c>
      <c r="AQ25" s="95">
        <f t="shared" si="27"/>
        <v>705683.96232075407</v>
      </c>
      <c r="AR25" s="95">
        <f t="shared" si="28"/>
        <v>0</v>
      </c>
      <c r="AS25" s="95">
        <f t="shared" si="29"/>
        <v>705683.96232075407</v>
      </c>
      <c r="AT25" s="95">
        <f t="shared" si="30"/>
        <v>705683.96232075396</v>
      </c>
      <c r="AU25" s="95">
        <f t="shared" si="31"/>
        <v>705683.96232075396</v>
      </c>
      <c r="AV25" s="95">
        <f t="shared" si="32"/>
        <v>0</v>
      </c>
      <c r="AW25" s="95">
        <f>'[4]Populations-merged FY22'!K18</f>
        <v>614</v>
      </c>
      <c r="AX25" s="103">
        <f t="shared" si="33"/>
        <v>1149</v>
      </c>
      <c r="AY25" s="104">
        <f>'[4]Populations-merged FY22'!G18</f>
        <v>0</v>
      </c>
      <c r="AZ25" s="118">
        <f t="shared" si="34"/>
        <v>0</v>
      </c>
      <c r="BA25" s="119">
        <f t="shared" si="35"/>
        <v>705683.96232075396</v>
      </c>
      <c r="BB25" s="128">
        <f t="shared" si="36"/>
        <v>705683.96232075396</v>
      </c>
      <c r="BC25" s="121">
        <f>'[4]Spec Schs Calculations-22'!C16</f>
        <v>0</v>
      </c>
      <c r="BD25" s="129">
        <f t="shared" si="37"/>
        <v>0</v>
      </c>
      <c r="BE25" s="123">
        <f>'[4]Spec Schs Calculations-22'!D16</f>
        <v>0</v>
      </c>
      <c r="BF25" s="130">
        <f t="shared" si="38"/>
        <v>0</v>
      </c>
      <c r="BG25" s="123">
        <f>'[4]Spec Schs Calculations-22'!E16</f>
        <v>0</v>
      </c>
      <c r="BH25" s="130">
        <f t="shared" si="39"/>
        <v>0</v>
      </c>
      <c r="BI25" s="131">
        <f>'[4]Spec Schs Calculations-22'!F16</f>
        <v>0</v>
      </c>
      <c r="BJ25" s="132">
        <f t="shared" si="40"/>
        <v>0</v>
      </c>
      <c r="BK25" s="127">
        <f t="shared" si="41"/>
        <v>0</v>
      </c>
      <c r="BL25" s="11"/>
    </row>
    <row r="26" spans="1:64" ht="14.5" x14ac:dyDescent="0.35">
      <c r="A26" s="101">
        <v>4700300</v>
      </c>
      <c r="B26" s="95" t="s">
        <v>370</v>
      </c>
      <c r="C26" s="95">
        <f>'[4]2021-2022 Prelim-merged'!F19</f>
        <v>1121457.6500660458</v>
      </c>
      <c r="D26" s="95">
        <f>'[4]2021-2022 Prelim-merged'!G19</f>
        <v>272443.33349758136</v>
      </c>
      <c r="E26" s="95">
        <f>'[4]2021-2022 Prelim-merged'!H19</f>
        <v>562296.85064059263</v>
      </c>
      <c r="F26" s="95">
        <f>'[4]2021-2022 Prelim-merged'!I19</f>
        <v>480251.55015128746</v>
      </c>
      <c r="G26" s="95">
        <f>'[4]2021-2022 Prelim-merged'!J19</f>
        <v>2436449.3843555073</v>
      </c>
      <c r="H26" s="95">
        <f>'[4]2021-2022 Prelim-merged'!K19</f>
        <v>1174982.455638401</v>
      </c>
      <c r="I26" s="95">
        <f>'[4]2021-2022 Prelim-merged'!L19</f>
        <v>231581.88829572953</v>
      </c>
      <c r="J26" s="95">
        <f>'[4]2021-2022 Prelim-merged'!M19</f>
        <v>614061.90301007091</v>
      </c>
      <c r="K26" s="95">
        <f>'[4]2021-2022 Prelim-merged'!N19</f>
        <v>531020.9855961384</v>
      </c>
      <c r="L26" s="95">
        <f>'[4]2021-2022 Prelim-merged'!O19</f>
        <v>2551647.2325403397</v>
      </c>
      <c r="M26" s="95">
        <f t="shared" si="3"/>
        <v>2551647.2325403397</v>
      </c>
      <c r="N26" s="95">
        <f>'[4]Hold Harmless Base-22'!Y18</f>
        <v>2406483.3838129905</v>
      </c>
      <c r="O26" s="110">
        <f t="shared" si="4"/>
        <v>145163.84872734919</v>
      </c>
      <c r="P26" s="111">
        <f t="shared" si="5"/>
        <v>145163.84872734919</v>
      </c>
      <c r="Q26" s="112">
        <f t="shared" si="6"/>
        <v>125734.08008826546</v>
      </c>
      <c r="R26" s="113">
        <f t="shared" si="7"/>
        <v>2425913.1524520745</v>
      </c>
      <c r="S26" s="114">
        <f t="shared" si="8"/>
        <v>1.0080739259492821</v>
      </c>
      <c r="T26" s="115">
        <f t="shared" si="9"/>
        <v>0.95072434837981568</v>
      </c>
      <c r="U26" s="101" t="b">
        <f t="shared" si="10"/>
        <v>0</v>
      </c>
      <c r="V26" s="95">
        <f t="shared" si="11"/>
        <v>2404124.6776485387</v>
      </c>
      <c r="W26" s="95">
        <f t="shared" si="12"/>
        <v>2404124.6776485378</v>
      </c>
      <c r="X26" s="95">
        <f t="shared" si="13"/>
        <v>2404124.6776485378</v>
      </c>
      <c r="Y26" s="95">
        <f>'[4]Hold Harmless Base-22'!L18</f>
        <v>1107664.7919972218</v>
      </c>
      <c r="Z26" s="95">
        <f>'[4]Hold Harmless Base-22'!M18</f>
        <v>269092.540687431</v>
      </c>
      <c r="AA26" s="95">
        <f>'[4]Hold Harmless Base-22'!N18</f>
        <v>555381.13638872083</v>
      </c>
      <c r="AB26" s="95">
        <f>'[4]Hold Harmless Base-22'!O18</f>
        <v>474344.91473961651</v>
      </c>
      <c r="AC26" s="95">
        <f t="shared" si="14"/>
        <v>2406483.3838129905</v>
      </c>
      <c r="AD26" s="116">
        <f>'[4]Populations-merged FY22'!M19</f>
        <v>0.1432249521847874</v>
      </c>
      <c r="AE26" s="117">
        <f t="shared" si="15"/>
        <v>0.85</v>
      </c>
      <c r="AF26" s="117">
        <f t="shared" si="16"/>
        <v>0</v>
      </c>
      <c r="AG26" s="117">
        <f t="shared" si="17"/>
        <v>0</v>
      </c>
      <c r="AH26" s="117">
        <f t="shared" si="18"/>
        <v>0.85</v>
      </c>
      <c r="AI26" s="95">
        <f t="shared" si="19"/>
        <v>2045510.8762410418</v>
      </c>
      <c r="AJ26" s="95">
        <f t="shared" si="20"/>
        <v>0</v>
      </c>
      <c r="AK26" s="95">
        <f t="shared" si="21"/>
        <v>2404124.6776485378</v>
      </c>
      <c r="AL26" s="95">
        <f t="shared" si="22"/>
        <v>2390609.5969349863</v>
      </c>
      <c r="AM26" s="95">
        <f t="shared" si="23"/>
        <v>2390609.5969349863</v>
      </c>
      <c r="AN26" s="95">
        <f t="shared" si="24"/>
        <v>0</v>
      </c>
      <c r="AO26" s="95">
        <f t="shared" si="25"/>
        <v>2390609.5969349863</v>
      </c>
      <c r="AP26" s="95">
        <f t="shared" si="26"/>
        <v>2390418.5967622055</v>
      </c>
      <c r="AQ26" s="95">
        <f t="shared" si="27"/>
        <v>2390418.5967622055</v>
      </c>
      <c r="AR26" s="95">
        <f t="shared" si="28"/>
        <v>0</v>
      </c>
      <c r="AS26" s="95">
        <f t="shared" si="29"/>
        <v>2390418.5967622055</v>
      </c>
      <c r="AT26" s="95">
        <f t="shared" si="30"/>
        <v>2390418.5967622045</v>
      </c>
      <c r="AU26" s="95">
        <f t="shared" si="31"/>
        <v>2390418.5967622045</v>
      </c>
      <c r="AV26" s="95">
        <f t="shared" si="32"/>
        <v>0</v>
      </c>
      <c r="AW26" s="95">
        <f>'[4]Populations-merged FY22'!K19</f>
        <v>1947</v>
      </c>
      <c r="AX26" s="103">
        <f t="shared" si="33"/>
        <v>1228</v>
      </c>
      <c r="AY26" s="104">
        <f>'[4]Populations-merged FY22'!G19</f>
        <v>106</v>
      </c>
      <c r="AZ26" s="118">
        <f t="shared" si="34"/>
        <v>130168</v>
      </c>
      <c r="BA26" s="119">
        <f t="shared" si="35"/>
        <v>2260250.5967622045</v>
      </c>
      <c r="BB26" s="128">
        <f t="shared" si="36"/>
        <v>2250426.5967622045</v>
      </c>
      <c r="BC26" s="121">
        <f>'[4]Spec Schs Calculations-22'!C17</f>
        <v>7</v>
      </c>
      <c r="BD26" s="129">
        <f t="shared" si="37"/>
        <v>8596</v>
      </c>
      <c r="BE26" s="123">
        <f>'[4]Spec Schs Calculations-22'!D17</f>
        <v>0</v>
      </c>
      <c r="BF26" s="130">
        <f t="shared" si="38"/>
        <v>0</v>
      </c>
      <c r="BG26" s="123">
        <f>'[4]Spec Schs Calculations-22'!E17</f>
        <v>1</v>
      </c>
      <c r="BH26" s="130">
        <f t="shared" si="39"/>
        <v>1228</v>
      </c>
      <c r="BI26" s="131">
        <f>'[4]Spec Schs Calculations-22'!F17</f>
        <v>0</v>
      </c>
      <c r="BJ26" s="132">
        <f t="shared" si="40"/>
        <v>0</v>
      </c>
      <c r="BK26" s="127">
        <f t="shared" si="41"/>
        <v>9824</v>
      </c>
      <c r="BL26" s="11"/>
    </row>
    <row r="27" spans="1:64" ht="14.5" x14ac:dyDescent="0.35">
      <c r="A27" s="101">
        <v>4701390</v>
      </c>
      <c r="B27" s="95" t="s">
        <v>371</v>
      </c>
      <c r="C27" s="95">
        <f>'[4]2021-2022 Prelim-merged'!F20</f>
        <v>46774.364299237102</v>
      </c>
      <c r="D27" s="95">
        <f>'[4]2021-2022 Prelim-merged'!G20</f>
        <v>11143.81075278593</v>
      </c>
      <c r="E27" s="95">
        <f>'[4]2021-2022 Prelim-merged'!H20</f>
        <v>17681.620990024319</v>
      </c>
      <c r="F27" s="95">
        <f>'[4]2021-2022 Prelim-merged'!I20</f>
        <v>15101.677841468781</v>
      </c>
      <c r="G27" s="95">
        <f>'[4]2021-2022 Prelim-merged'!J20</f>
        <v>90701.473883516141</v>
      </c>
      <c r="H27" s="95">
        <f>'[4]2021-2022 Prelim-merged'!K20</f>
        <v>64909.516730919342</v>
      </c>
      <c r="I27" s="95">
        <f>'[4]2021-2022 Prelim-merged'!L20</f>
        <v>16470.782426538939</v>
      </c>
      <c r="J27" s="95">
        <f>'[4]2021-2022 Prelim-merged'!M20</f>
        <v>29024.607853305923</v>
      </c>
      <c r="K27" s="95">
        <f>'[4]2021-2022 Prelim-merged'!N20</f>
        <v>24122.577622099416</v>
      </c>
      <c r="L27" s="95">
        <f>'[4]2021-2022 Prelim-merged'!O20</f>
        <v>134527.4846328636</v>
      </c>
      <c r="M27" s="95">
        <f t="shared" si="3"/>
        <v>134527.4846328636</v>
      </c>
      <c r="N27" s="95">
        <f>'[4]Hold Harmless Base-22'!Y19</f>
        <v>91453.85729768395</v>
      </c>
      <c r="O27" s="110">
        <f t="shared" si="4"/>
        <v>43073.627335179655</v>
      </c>
      <c r="P27" s="111">
        <f t="shared" si="5"/>
        <v>43073.627335179655</v>
      </c>
      <c r="Q27" s="112">
        <f t="shared" si="6"/>
        <v>37308.344718978413</v>
      </c>
      <c r="R27" s="113">
        <f t="shared" si="7"/>
        <v>97219.139913885185</v>
      </c>
      <c r="S27" s="114">
        <f t="shared" si="8"/>
        <v>1.063040343912834</v>
      </c>
      <c r="T27" s="115">
        <f t="shared" si="9"/>
        <v>0.72267120863222922</v>
      </c>
      <c r="U27" s="101" t="b">
        <f t="shared" si="10"/>
        <v>0</v>
      </c>
      <c r="V27" s="95">
        <f t="shared" si="11"/>
        <v>96345.960765532742</v>
      </c>
      <c r="W27" s="95">
        <f t="shared" si="12"/>
        <v>96345.960765532713</v>
      </c>
      <c r="X27" s="95">
        <f t="shared" si="13"/>
        <v>96345.960765532713</v>
      </c>
      <c r="Y27" s="95">
        <f>'[4]Hold Harmless Base-22'!L19</f>
        <v>47162.365225795198</v>
      </c>
      <c r="Z27" s="95">
        <f>'[4]Hold Harmless Base-22'!M19</f>
        <v>11236.250467622194</v>
      </c>
      <c r="AA27" s="95">
        <f>'[4]Hold Harmless Base-22'!N19</f>
        <v>17828.292899519201</v>
      </c>
      <c r="AB27" s="95">
        <f>'[4]Hold Harmless Base-22'!O19</f>
        <v>15226.94870474735</v>
      </c>
      <c r="AC27" s="95">
        <f t="shared" si="14"/>
        <v>91453.85729768395</v>
      </c>
      <c r="AD27" s="116">
        <f>'[4]Populations-merged FY22'!M20</f>
        <v>0.20315236427320491</v>
      </c>
      <c r="AE27" s="117">
        <f t="shared" si="15"/>
        <v>0</v>
      </c>
      <c r="AF27" s="117">
        <f t="shared" si="16"/>
        <v>0.9</v>
      </c>
      <c r="AG27" s="117">
        <f t="shared" si="17"/>
        <v>0</v>
      </c>
      <c r="AH27" s="117">
        <f t="shared" si="18"/>
        <v>0.9</v>
      </c>
      <c r="AI27" s="95">
        <f t="shared" si="19"/>
        <v>82308.471567915563</v>
      </c>
      <c r="AJ27" s="95">
        <f t="shared" si="20"/>
        <v>0</v>
      </c>
      <c r="AK27" s="95">
        <f t="shared" si="21"/>
        <v>96345.960765532713</v>
      </c>
      <c r="AL27" s="95">
        <f t="shared" si="22"/>
        <v>95804.340171444201</v>
      </c>
      <c r="AM27" s="95">
        <f t="shared" si="23"/>
        <v>95804.340171444201</v>
      </c>
      <c r="AN27" s="95">
        <f t="shared" si="24"/>
        <v>0</v>
      </c>
      <c r="AO27" s="95">
        <f t="shared" si="25"/>
        <v>95804.340171444201</v>
      </c>
      <c r="AP27" s="95">
        <f t="shared" si="26"/>
        <v>95796.685786742761</v>
      </c>
      <c r="AQ27" s="95">
        <f t="shared" si="27"/>
        <v>95796.685786742761</v>
      </c>
      <c r="AR27" s="95">
        <f t="shared" si="28"/>
        <v>0</v>
      </c>
      <c r="AS27" s="95">
        <f t="shared" si="29"/>
        <v>95796.685786742761</v>
      </c>
      <c r="AT27" s="95">
        <f t="shared" si="30"/>
        <v>95796.685786742746</v>
      </c>
      <c r="AU27" s="95">
        <f t="shared" si="31"/>
        <v>95796.685786742746</v>
      </c>
      <c r="AV27" s="95">
        <f t="shared" si="32"/>
        <v>0</v>
      </c>
      <c r="AW27" s="95">
        <f>'[4]Populations-merged FY22'!K20</f>
        <v>116</v>
      </c>
      <c r="AX27" s="103">
        <f t="shared" si="33"/>
        <v>826</v>
      </c>
      <c r="AY27" s="104">
        <f>'[4]Populations-merged FY22'!G20</f>
        <v>0</v>
      </c>
      <c r="AZ27" s="118">
        <f t="shared" si="34"/>
        <v>0</v>
      </c>
      <c r="BA27" s="119">
        <f t="shared" si="35"/>
        <v>95796.685786742746</v>
      </c>
      <c r="BB27" s="128">
        <f t="shared" si="36"/>
        <v>95796.685786742746</v>
      </c>
      <c r="BC27" s="121">
        <f>'[4]Spec Schs Calculations-22'!C18</f>
        <v>0</v>
      </c>
      <c r="BD27" s="129">
        <f t="shared" si="37"/>
        <v>0</v>
      </c>
      <c r="BE27" s="123">
        <f>'[4]Spec Schs Calculations-22'!D18</f>
        <v>0</v>
      </c>
      <c r="BF27" s="130">
        <f t="shared" si="38"/>
        <v>0</v>
      </c>
      <c r="BG27" s="123">
        <f>'[4]Spec Schs Calculations-22'!E18</f>
        <v>0</v>
      </c>
      <c r="BH27" s="130">
        <f t="shared" si="39"/>
        <v>0</v>
      </c>
      <c r="BI27" s="131">
        <f>'[4]Spec Schs Calculations-22'!F18</f>
        <v>0</v>
      </c>
      <c r="BJ27" s="132">
        <f t="shared" si="40"/>
        <v>0</v>
      </c>
      <c r="BK27" s="127">
        <f t="shared" si="41"/>
        <v>0</v>
      </c>
      <c r="BL27" s="11"/>
    </row>
    <row r="28" spans="1:64" s="390" customFormat="1" ht="14.5" x14ac:dyDescent="0.35">
      <c r="A28" s="371">
        <v>4700330</v>
      </c>
      <c r="B28" s="97" t="s">
        <v>372</v>
      </c>
      <c r="C28" s="97">
        <f>'[4]2021-2022 Prelim-merged'!F21</f>
        <v>1070738.4598620536</v>
      </c>
      <c r="D28" s="97">
        <f>'[4]2021-2022 Prelim-merged'!G21</f>
        <v>264683.55869955412</v>
      </c>
      <c r="E28" s="97">
        <f>'[4]2021-2022 Prelim-merged'!H21</f>
        <v>533537.58758452884</v>
      </c>
      <c r="F28" s="97">
        <f>'[4]2021-2022 Prelim-merged'!I21</f>
        <v>455688.58016817557</v>
      </c>
      <c r="G28" s="97">
        <f>'[4]2021-2022 Prelim-merged'!J21</f>
        <v>2324648.1863143123</v>
      </c>
      <c r="H28" s="97">
        <f>'[4]2021-2022 Prelim-merged'!K21</f>
        <v>910277.08244305523</v>
      </c>
      <c r="I28" s="97">
        <f>'[4]2021-2022 Prelim-merged'!L21</f>
        <v>225019.21234018111</v>
      </c>
      <c r="J28" s="97">
        <f>'[4]2021-2022 Prelim-merged'!M21</f>
        <v>457045.30121603853</v>
      </c>
      <c r="K28" s="97">
        <f>'[4]2021-2022 Prelim-merged'!N21</f>
        <v>395238.07799202361</v>
      </c>
      <c r="L28" s="97">
        <f>'[4]2021-2022 Prelim-merged'!O21</f>
        <v>1987579.6739912985</v>
      </c>
      <c r="M28" s="97">
        <f t="shared" si="3"/>
        <v>1987579.6739912985</v>
      </c>
      <c r="N28" s="97">
        <f>'[4]Hold Harmless Base-22'!Y20</f>
        <v>2116135.3866987731</v>
      </c>
      <c r="O28" s="372">
        <f t="shared" si="4"/>
        <v>-128555.71270747459</v>
      </c>
      <c r="P28" s="373" t="str">
        <f t="shared" si="5"/>
        <v>0</v>
      </c>
      <c r="Q28" s="374">
        <f t="shared" si="6"/>
        <v>0</v>
      </c>
      <c r="R28" s="375">
        <f t="shared" si="7"/>
        <v>1987579.6739912985</v>
      </c>
      <c r="S28" s="376">
        <f t="shared" si="8"/>
        <v>0.93924976940722826</v>
      </c>
      <c r="T28" s="377">
        <f t="shared" si="9"/>
        <v>1</v>
      </c>
      <c r="U28" s="371" t="b">
        <f t="shared" si="10"/>
        <v>0</v>
      </c>
      <c r="V28" s="97">
        <f t="shared" si="11"/>
        <v>1969728.1158664722</v>
      </c>
      <c r="W28" s="97">
        <f t="shared" si="12"/>
        <v>1969728.1158664713</v>
      </c>
      <c r="X28" s="97">
        <f t="shared" si="13"/>
        <v>1969728.1158664713</v>
      </c>
      <c r="Y28" s="97">
        <f>'[4]Hold Harmless Base-22'!L20</f>
        <v>974696.97055788222</v>
      </c>
      <c r="Z28" s="97">
        <f>'[4]Hold Harmless Base-22'!M20</f>
        <v>240942.37060857227</v>
      </c>
      <c r="AA28" s="97">
        <f>'[4]Hold Harmless Base-22'!N20</f>
        <v>485681.13483511086</v>
      </c>
      <c r="AB28" s="97">
        <f>'[4]Hold Harmless Base-22'!O20</f>
        <v>414814.91069720761</v>
      </c>
      <c r="AC28" s="97">
        <f t="shared" si="14"/>
        <v>2116135.3866987731</v>
      </c>
      <c r="AD28" s="378">
        <f>'[4]Populations-merged FY22'!M21</f>
        <v>0.14000927213722764</v>
      </c>
      <c r="AE28" s="379">
        <f t="shared" si="15"/>
        <v>0.85</v>
      </c>
      <c r="AF28" s="379">
        <f t="shared" si="16"/>
        <v>0</v>
      </c>
      <c r="AG28" s="379">
        <f t="shared" si="17"/>
        <v>0</v>
      </c>
      <c r="AH28" s="379">
        <f t="shared" si="18"/>
        <v>0.85</v>
      </c>
      <c r="AI28" s="97">
        <f t="shared" si="19"/>
        <v>1798715.0786939571</v>
      </c>
      <c r="AJ28" s="97">
        <f t="shared" si="20"/>
        <v>0</v>
      </c>
      <c r="AK28" s="97">
        <f t="shared" si="21"/>
        <v>1969728.1158664713</v>
      </c>
      <c r="AL28" s="97">
        <f t="shared" si="22"/>
        <v>1958655.0485180153</v>
      </c>
      <c r="AM28" s="97">
        <f t="shared" si="23"/>
        <v>1958655.0485180153</v>
      </c>
      <c r="AN28" s="97">
        <f t="shared" si="24"/>
        <v>0</v>
      </c>
      <c r="AO28" s="97">
        <f t="shared" si="25"/>
        <v>1958655.0485180153</v>
      </c>
      <c r="AP28" s="97">
        <f t="shared" si="26"/>
        <v>1958498.5597909705</v>
      </c>
      <c r="AQ28" s="97">
        <f t="shared" si="27"/>
        <v>1958498.5597909705</v>
      </c>
      <c r="AR28" s="97">
        <f t="shared" si="28"/>
        <v>0</v>
      </c>
      <c r="AS28" s="97">
        <f t="shared" si="29"/>
        <v>1958498.5597909705</v>
      </c>
      <c r="AT28" s="97">
        <f t="shared" si="30"/>
        <v>1958498.5597909701</v>
      </c>
      <c r="AU28" s="97">
        <f t="shared" si="31"/>
        <v>1958498.5597909701</v>
      </c>
      <c r="AV28" s="97">
        <f t="shared" si="32"/>
        <v>0</v>
      </c>
      <c r="AW28" s="97">
        <f>'[4]Populations-merged FY22'!K21</f>
        <v>1510</v>
      </c>
      <c r="AX28" s="380">
        <f t="shared" si="33"/>
        <v>1297</v>
      </c>
      <c r="AY28" s="380">
        <f>'[4]Populations-merged FY22'!G21</f>
        <v>14</v>
      </c>
      <c r="AZ28" s="118">
        <f t="shared" si="34"/>
        <v>18158</v>
      </c>
      <c r="BA28" s="381">
        <f t="shared" si="35"/>
        <v>1940340.5597909701</v>
      </c>
      <c r="BB28" s="135">
        <f t="shared" si="36"/>
        <v>1937746.5597909701</v>
      </c>
      <c r="BC28" s="382">
        <f>'[4]Spec Schs Calculations-22'!C19</f>
        <v>2</v>
      </c>
      <c r="BD28" s="383">
        <f t="shared" si="37"/>
        <v>2594</v>
      </c>
      <c r="BE28" s="384">
        <f>'[4]Spec Schs Calculations-22'!D19</f>
        <v>0</v>
      </c>
      <c r="BF28" s="385">
        <f t="shared" si="38"/>
        <v>0</v>
      </c>
      <c r="BG28" s="384">
        <f>'[4]Spec Schs Calculations-22'!E19</f>
        <v>0</v>
      </c>
      <c r="BH28" s="385">
        <f t="shared" si="39"/>
        <v>0</v>
      </c>
      <c r="BI28" s="386">
        <f>'[4]Spec Schs Calculations-22'!F19</f>
        <v>0</v>
      </c>
      <c r="BJ28" s="387">
        <f t="shared" si="40"/>
        <v>0</v>
      </c>
      <c r="BK28" s="388">
        <f t="shared" si="41"/>
        <v>2594</v>
      </c>
      <c r="BL28" s="389"/>
    </row>
    <row r="29" spans="1:64" ht="14.5" x14ac:dyDescent="0.35">
      <c r="A29" s="101">
        <v>4700360</v>
      </c>
      <c r="B29" s="95" t="s">
        <v>373</v>
      </c>
      <c r="C29" s="95">
        <f>'[4]2021-2022 Prelim-merged'!F22</f>
        <v>570872.66307382158</v>
      </c>
      <c r="D29" s="95">
        <f>'[4]2021-2022 Prelim-merged'!G22</f>
        <v>141118.12892770974</v>
      </c>
      <c r="E29" s="95">
        <f>'[4]2021-2022 Prelim-merged'!H22</f>
        <v>309165.93905003899</v>
      </c>
      <c r="F29" s="95">
        <f>'[4]2021-2022 Prelim-merged'!I22</f>
        <v>267913.08973885357</v>
      </c>
      <c r="G29" s="95">
        <f>'[4]2021-2022 Prelim-merged'!J22</f>
        <v>1289069.8207904238</v>
      </c>
      <c r="H29" s="95">
        <f>'[4]2021-2022 Prelim-merged'!K22</f>
        <v>558943.06073847204</v>
      </c>
      <c r="I29" s="95">
        <f>'[4]2021-2022 Prelim-merged'!L22</f>
        <v>141831.73756186306</v>
      </c>
      <c r="J29" s="95">
        <f>'[4]2021-2022 Prelim-merged'!M22</f>
        <v>296769.60206986289</v>
      </c>
      <c r="K29" s="95">
        <f>'[4]2021-2022 Prelim-merged'!N22</f>
        <v>253069.5557984192</v>
      </c>
      <c r="L29" s="95">
        <f>'[4]2021-2022 Prelim-merged'!O22</f>
        <v>1250613.9561686171</v>
      </c>
      <c r="M29" s="95">
        <f t="shared" si="3"/>
        <v>1250613.9561686171</v>
      </c>
      <c r="N29" s="95">
        <f>'[4]Hold Harmless Base-22'!Y21</f>
        <v>1109860.3786427102</v>
      </c>
      <c r="O29" s="110">
        <f t="shared" si="4"/>
        <v>140753.57752590696</v>
      </c>
      <c r="P29" s="111">
        <f t="shared" si="5"/>
        <v>140753.57752590696</v>
      </c>
      <c r="Q29" s="112">
        <f t="shared" si="6"/>
        <v>121914.11115443935</v>
      </c>
      <c r="R29" s="113">
        <f t="shared" si="7"/>
        <v>1128699.8450141777</v>
      </c>
      <c r="S29" s="114">
        <f t="shared" si="8"/>
        <v>1.0169746273801639</v>
      </c>
      <c r="T29" s="115">
        <f t="shared" si="9"/>
        <v>0.90251659150843344</v>
      </c>
      <c r="U29" s="101" t="b">
        <f t="shared" si="10"/>
        <v>0</v>
      </c>
      <c r="V29" s="95">
        <f t="shared" si="11"/>
        <v>1118562.3641612511</v>
      </c>
      <c r="W29" s="95">
        <f t="shared" si="12"/>
        <v>1118562.3641612506</v>
      </c>
      <c r="X29" s="95">
        <f t="shared" si="13"/>
        <v>1118562.3641612506</v>
      </c>
      <c r="Y29" s="95">
        <f>'[4]Hold Harmless Base-22'!L21</f>
        <v>491508.6365200791</v>
      </c>
      <c r="Z29" s="95">
        <f>'[4]Hold Harmless Base-22'!M21</f>
        <v>121499.56307954101</v>
      </c>
      <c r="AA29" s="95">
        <f>'[4]Hold Harmless Base-22'!N21</f>
        <v>266184.98132793646</v>
      </c>
      <c r="AB29" s="95">
        <f>'[4]Hold Harmless Base-22'!O21</f>
        <v>230667.19771515368</v>
      </c>
      <c r="AC29" s="95">
        <f t="shared" si="14"/>
        <v>1109860.3786427102</v>
      </c>
      <c r="AD29" s="116">
        <f>'[4]Populations-merged FY22'!M22</f>
        <v>0.24276696475539189</v>
      </c>
      <c r="AE29" s="117">
        <f t="shared" si="15"/>
        <v>0</v>
      </c>
      <c r="AF29" s="117">
        <f t="shared" si="16"/>
        <v>0.9</v>
      </c>
      <c r="AG29" s="117">
        <f t="shared" si="17"/>
        <v>0</v>
      </c>
      <c r="AH29" s="117">
        <f t="shared" si="18"/>
        <v>0.9</v>
      </c>
      <c r="AI29" s="95">
        <f t="shared" si="19"/>
        <v>998874.34077843919</v>
      </c>
      <c r="AJ29" s="95">
        <f t="shared" si="20"/>
        <v>0</v>
      </c>
      <c r="AK29" s="95">
        <f t="shared" si="21"/>
        <v>1118562.3641612506</v>
      </c>
      <c r="AL29" s="95">
        <f t="shared" si="22"/>
        <v>1112274.2291176193</v>
      </c>
      <c r="AM29" s="95">
        <f t="shared" si="23"/>
        <v>1112274.2291176193</v>
      </c>
      <c r="AN29" s="95">
        <f t="shared" si="24"/>
        <v>0</v>
      </c>
      <c r="AO29" s="95">
        <f t="shared" si="25"/>
        <v>1112274.2291176193</v>
      </c>
      <c r="AP29" s="95">
        <f t="shared" si="26"/>
        <v>1112185.3628425847</v>
      </c>
      <c r="AQ29" s="95">
        <f t="shared" si="27"/>
        <v>1112185.3628425847</v>
      </c>
      <c r="AR29" s="95">
        <f t="shared" si="28"/>
        <v>0</v>
      </c>
      <c r="AS29" s="95">
        <f t="shared" si="29"/>
        <v>1112185.3628425847</v>
      </c>
      <c r="AT29" s="95">
        <f t="shared" si="30"/>
        <v>1112185.3628425845</v>
      </c>
      <c r="AU29" s="95">
        <f t="shared" si="31"/>
        <v>1112185.3628425845</v>
      </c>
      <c r="AV29" s="95">
        <f t="shared" si="32"/>
        <v>0</v>
      </c>
      <c r="AW29" s="95">
        <f>'[4]Populations-merged FY22'!K22</f>
        <v>923</v>
      </c>
      <c r="AX29" s="103">
        <f t="shared" si="33"/>
        <v>1205</v>
      </c>
      <c r="AY29" s="104">
        <f>'[4]Populations-merged FY22'!G22</f>
        <v>0</v>
      </c>
      <c r="AZ29" s="118">
        <f t="shared" si="34"/>
        <v>0</v>
      </c>
      <c r="BA29" s="119">
        <f t="shared" si="35"/>
        <v>1112185.3628425845</v>
      </c>
      <c r="BB29" s="128">
        <f t="shared" si="36"/>
        <v>1110980.3628425845</v>
      </c>
      <c r="BC29" s="121">
        <f>'[4]Spec Schs Calculations-22'!C20</f>
        <v>1</v>
      </c>
      <c r="BD29" s="129">
        <f t="shared" si="37"/>
        <v>1205</v>
      </c>
      <c r="BE29" s="123">
        <f>'[4]Spec Schs Calculations-22'!D20</f>
        <v>0</v>
      </c>
      <c r="BF29" s="130">
        <f t="shared" si="38"/>
        <v>0</v>
      </c>
      <c r="BG29" s="123">
        <f>'[4]Spec Schs Calculations-22'!E20</f>
        <v>0</v>
      </c>
      <c r="BH29" s="130">
        <f t="shared" si="39"/>
        <v>0</v>
      </c>
      <c r="BI29" s="131">
        <f>'[4]Spec Schs Calculations-22'!F20</f>
        <v>0</v>
      </c>
      <c r="BJ29" s="132">
        <f t="shared" si="40"/>
        <v>0</v>
      </c>
      <c r="BK29" s="127">
        <f t="shared" si="41"/>
        <v>1205</v>
      </c>
      <c r="BL29" s="11"/>
    </row>
    <row r="30" spans="1:64" ht="14.5" x14ac:dyDescent="0.35">
      <c r="A30" s="101">
        <v>4700420</v>
      </c>
      <c r="B30" s="95" t="s">
        <v>374</v>
      </c>
      <c r="C30" s="95">
        <f>'[4]2021-2022 Prelim-merged'!F23</f>
        <v>865316.98877287982</v>
      </c>
      <c r="D30" s="95">
        <f>'[4]2021-2022 Prelim-merged'!G23</f>
        <v>212025.46123195873</v>
      </c>
      <c r="E30" s="95">
        <f>'[4]2021-2022 Prelim-merged'!H23</f>
        <v>531501.78361664491</v>
      </c>
      <c r="F30" s="95">
        <f>'[4]2021-2022 Prelim-merged'!I23</f>
        <v>529625.13729712134</v>
      </c>
      <c r="G30" s="95">
        <f>'[4]2021-2022 Prelim-merged'!J23</f>
        <v>2138469.370918605</v>
      </c>
      <c r="H30" s="95">
        <f>'[4]2021-2022 Prelim-merged'!K23</f>
        <v>968834.63861335174</v>
      </c>
      <c r="I30" s="95">
        <f>'[4]2021-2022 Prelim-merged'!L23</f>
        <v>245841.67844056265</v>
      </c>
      <c r="J30" s="95">
        <f>'[4]2021-2022 Prelim-merged'!M23</f>
        <v>562451.04446577479</v>
      </c>
      <c r="K30" s="95">
        <f>'[4]2021-2022 Prelim-merged'!N23</f>
        <v>498856.61138907913</v>
      </c>
      <c r="L30" s="95">
        <f>'[4]2021-2022 Prelim-merged'!O23</f>
        <v>2275983.9729087683</v>
      </c>
      <c r="M30" s="95">
        <f t="shared" si="3"/>
        <v>2275983.9729087683</v>
      </c>
      <c r="N30" s="95">
        <f>'[4]Hold Harmless Base-22'!Y22</f>
        <v>2112168.2399611669</v>
      </c>
      <c r="O30" s="110">
        <f t="shared" si="4"/>
        <v>163815.73294760147</v>
      </c>
      <c r="P30" s="111">
        <f t="shared" si="5"/>
        <v>163815.73294760147</v>
      </c>
      <c r="Q30" s="112">
        <f t="shared" si="6"/>
        <v>141889.46260882009</v>
      </c>
      <c r="R30" s="113">
        <f t="shared" si="7"/>
        <v>2134094.510299948</v>
      </c>
      <c r="S30" s="114">
        <f t="shared" si="8"/>
        <v>1.0103809298539514</v>
      </c>
      <c r="T30" s="115">
        <f t="shared" si="9"/>
        <v>0.93765796934524026</v>
      </c>
      <c r="U30" s="101" t="b">
        <f t="shared" si="10"/>
        <v>0</v>
      </c>
      <c r="V30" s="95">
        <f t="shared" si="11"/>
        <v>2114927.0209695762</v>
      </c>
      <c r="W30" s="95">
        <f t="shared" si="12"/>
        <v>2114927.0209695753</v>
      </c>
      <c r="X30" s="95">
        <f t="shared" si="13"/>
        <v>2114927.0209695753</v>
      </c>
      <c r="Y30" s="95">
        <f>'[4]Hold Harmless Base-22'!L22</f>
        <v>854674.41621565155</v>
      </c>
      <c r="Z30" s="95">
        <f>'[4]Hold Harmless Base-22'!M22</f>
        <v>209417.75054972552</v>
      </c>
      <c r="AA30" s="95">
        <f>'[4]Hold Harmless Base-22'!N22</f>
        <v>524964.81927891937</v>
      </c>
      <c r="AB30" s="95">
        <f>'[4]Hold Harmless Base-22'!O22</f>
        <v>523111.25391687028</v>
      </c>
      <c r="AC30" s="95">
        <f t="shared" si="14"/>
        <v>2112168.2399611669</v>
      </c>
      <c r="AD30" s="116">
        <f>'[4]Populations-merged FY22'!M23</f>
        <v>0.27425944841675176</v>
      </c>
      <c r="AE30" s="117">
        <f t="shared" si="15"/>
        <v>0</v>
      </c>
      <c r="AF30" s="117">
        <f t="shared" si="16"/>
        <v>0.9</v>
      </c>
      <c r="AG30" s="117">
        <f t="shared" si="17"/>
        <v>0</v>
      </c>
      <c r="AH30" s="117">
        <f t="shared" si="18"/>
        <v>0.9</v>
      </c>
      <c r="AI30" s="95">
        <f t="shared" si="19"/>
        <v>1900951.4159650502</v>
      </c>
      <c r="AJ30" s="95">
        <f t="shared" si="20"/>
        <v>0</v>
      </c>
      <c r="AK30" s="95">
        <f t="shared" si="21"/>
        <v>2114927.0209695753</v>
      </c>
      <c r="AL30" s="95">
        <f t="shared" si="22"/>
        <v>2103037.7002295079</v>
      </c>
      <c r="AM30" s="95">
        <f t="shared" si="23"/>
        <v>2103037.7002295079</v>
      </c>
      <c r="AN30" s="95">
        <f t="shared" si="24"/>
        <v>0</v>
      </c>
      <c r="AO30" s="95">
        <f t="shared" si="25"/>
        <v>2103037.7002295079</v>
      </c>
      <c r="AP30" s="95">
        <f t="shared" si="26"/>
        <v>2102869.6759044053</v>
      </c>
      <c r="AQ30" s="95">
        <f t="shared" si="27"/>
        <v>2102869.6759044053</v>
      </c>
      <c r="AR30" s="95">
        <f t="shared" si="28"/>
        <v>0</v>
      </c>
      <c r="AS30" s="95">
        <f t="shared" si="29"/>
        <v>2102869.6759044053</v>
      </c>
      <c r="AT30" s="95">
        <f t="shared" si="30"/>
        <v>2102869.6759044048</v>
      </c>
      <c r="AU30" s="95">
        <f t="shared" si="31"/>
        <v>2102869.6759044048</v>
      </c>
      <c r="AV30" s="95">
        <f t="shared" si="32"/>
        <v>0</v>
      </c>
      <c r="AW30" s="95">
        <f>'[4]Populations-merged FY22'!K23</f>
        <v>1611</v>
      </c>
      <c r="AX30" s="103">
        <f t="shared" si="33"/>
        <v>1305</v>
      </c>
      <c r="AY30" s="104">
        <f>'[4]Populations-merged FY22'!G23</f>
        <v>0</v>
      </c>
      <c r="AZ30" s="118">
        <f t="shared" si="34"/>
        <v>0</v>
      </c>
      <c r="BA30" s="119">
        <f t="shared" si="35"/>
        <v>2102869.6759044048</v>
      </c>
      <c r="BB30" s="128">
        <f t="shared" si="36"/>
        <v>2098954.6759044048</v>
      </c>
      <c r="BC30" s="121">
        <f>'[4]Spec Schs Calculations-22'!C21</f>
        <v>3</v>
      </c>
      <c r="BD30" s="129">
        <f t="shared" si="37"/>
        <v>3915</v>
      </c>
      <c r="BE30" s="123">
        <f>'[4]Spec Schs Calculations-22'!D21</f>
        <v>0</v>
      </c>
      <c r="BF30" s="130">
        <f t="shared" si="38"/>
        <v>0</v>
      </c>
      <c r="BG30" s="123">
        <f>'[4]Spec Schs Calculations-22'!E21</f>
        <v>0</v>
      </c>
      <c r="BH30" s="130">
        <f t="shared" si="39"/>
        <v>0</v>
      </c>
      <c r="BI30" s="131">
        <f>'[4]Spec Schs Calculations-22'!F21</f>
        <v>0</v>
      </c>
      <c r="BJ30" s="132">
        <f t="shared" si="40"/>
        <v>0</v>
      </c>
      <c r="BK30" s="127">
        <f t="shared" si="41"/>
        <v>3915</v>
      </c>
      <c r="BL30" s="11"/>
    </row>
    <row r="31" spans="1:64" ht="14.5" x14ac:dyDescent="0.35">
      <c r="A31" s="101">
        <v>4700450</v>
      </c>
      <c r="B31" s="95" t="s">
        <v>375</v>
      </c>
      <c r="C31" s="95">
        <f>'[4]2021-2022 Prelim-merged'!F24</f>
        <v>254723.04413560443</v>
      </c>
      <c r="D31" s="95">
        <f>'[4]2021-2022 Prelim-merged'!G24</f>
        <v>62966.825543262377</v>
      </c>
      <c r="E31" s="95">
        <f>'[4]2021-2022 Prelim-merged'!H24</f>
        <v>113022.06108717882</v>
      </c>
      <c r="F31" s="95">
        <f>'[4]2021-2022 Prelim-merged'!I24</f>
        <v>91767.419610039185</v>
      </c>
      <c r="G31" s="95">
        <f>'[4]2021-2022 Prelim-merged'!J24</f>
        <v>522479.3503760848</v>
      </c>
      <c r="H31" s="95">
        <f>'[4]2021-2022 Prelim-merged'!K24</f>
        <v>255430.96861704366</v>
      </c>
      <c r="I31" s="95">
        <f>'[4]2021-2022 Prelim-merged'!L24</f>
        <v>64815.578993324518</v>
      </c>
      <c r="J31" s="95">
        <f>'[4]2021-2022 Prelim-merged'!M24</f>
        <v>113523.54903538345</v>
      </c>
      <c r="K31" s="95">
        <f>'[4]2021-2022 Prelim-merged'!N24</f>
        <v>94526.908118307125</v>
      </c>
      <c r="L31" s="95">
        <f>'[4]2021-2022 Prelim-merged'!O24</f>
        <v>528297.00476405874</v>
      </c>
      <c r="M31" s="95">
        <f t="shared" si="3"/>
        <v>528297.00476405874</v>
      </c>
      <c r="N31" s="95">
        <f>'[4]Hold Harmless Base-22'!Y23</f>
        <v>480074.16878260835</v>
      </c>
      <c r="O31" s="110">
        <f t="shared" si="4"/>
        <v>48222.835981450393</v>
      </c>
      <c r="P31" s="111">
        <f t="shared" si="5"/>
        <v>48222.835981450393</v>
      </c>
      <c r="Q31" s="112">
        <f t="shared" si="6"/>
        <v>41768.346420486181</v>
      </c>
      <c r="R31" s="113">
        <f t="shared" si="7"/>
        <v>486528.65834357258</v>
      </c>
      <c r="S31" s="114">
        <f t="shared" si="8"/>
        <v>1.0134447757881491</v>
      </c>
      <c r="T31" s="115">
        <f t="shared" si="9"/>
        <v>0.92093775651985721</v>
      </c>
      <c r="U31" s="101" t="b">
        <f t="shared" si="10"/>
        <v>0</v>
      </c>
      <c r="V31" s="95">
        <f t="shared" si="11"/>
        <v>482158.87395833939</v>
      </c>
      <c r="W31" s="95">
        <f t="shared" si="12"/>
        <v>482158.87395833916</v>
      </c>
      <c r="X31" s="95">
        <f t="shared" si="13"/>
        <v>482158.87395833916</v>
      </c>
      <c r="Y31" s="95">
        <f>'[4]Hold Harmless Base-22'!L23</f>
        <v>234049.35256322293</v>
      </c>
      <c r="Z31" s="95">
        <f>'[4]Hold Harmless Base-22'!M23</f>
        <v>57856.34668968698</v>
      </c>
      <c r="AA31" s="95">
        <f>'[4]Hold Harmless Base-22'!N23</f>
        <v>103849.0267442503</v>
      </c>
      <c r="AB31" s="95">
        <f>'[4]Hold Harmless Base-22'!O23</f>
        <v>84319.442785448133</v>
      </c>
      <c r="AC31" s="95">
        <f t="shared" si="14"/>
        <v>480074.16878260835</v>
      </c>
      <c r="AD31" s="116">
        <f>'[4]Populations-merged FY22'!M24</f>
        <v>0.18045774647887325</v>
      </c>
      <c r="AE31" s="117">
        <f t="shared" si="15"/>
        <v>0</v>
      </c>
      <c r="AF31" s="117">
        <f t="shared" si="16"/>
        <v>0.9</v>
      </c>
      <c r="AG31" s="117">
        <f t="shared" si="17"/>
        <v>0</v>
      </c>
      <c r="AH31" s="117">
        <f t="shared" si="18"/>
        <v>0.9</v>
      </c>
      <c r="AI31" s="95">
        <f t="shared" si="19"/>
        <v>432066.7519043475</v>
      </c>
      <c r="AJ31" s="95">
        <f t="shared" si="20"/>
        <v>0</v>
      </c>
      <c r="AK31" s="95">
        <f t="shared" si="21"/>
        <v>482158.87395833916</v>
      </c>
      <c r="AL31" s="95">
        <f t="shared" si="22"/>
        <v>479448.35891771503</v>
      </c>
      <c r="AM31" s="95">
        <f t="shared" si="23"/>
        <v>479448.35891771503</v>
      </c>
      <c r="AN31" s="95">
        <f t="shared" si="24"/>
        <v>0</v>
      </c>
      <c r="AO31" s="95">
        <f t="shared" si="25"/>
        <v>479448.35891771503</v>
      </c>
      <c r="AP31" s="95">
        <f t="shared" si="26"/>
        <v>479410.05290593032</v>
      </c>
      <c r="AQ31" s="95">
        <f t="shared" si="27"/>
        <v>479410.05290593032</v>
      </c>
      <c r="AR31" s="95">
        <f t="shared" si="28"/>
        <v>0</v>
      </c>
      <c r="AS31" s="95">
        <f t="shared" si="29"/>
        <v>479410.05290593032</v>
      </c>
      <c r="AT31" s="95">
        <f t="shared" si="30"/>
        <v>479410.05290593026</v>
      </c>
      <c r="AU31" s="95">
        <f t="shared" si="31"/>
        <v>479410.05290593026</v>
      </c>
      <c r="AV31" s="95">
        <f t="shared" si="32"/>
        <v>0</v>
      </c>
      <c r="AW31" s="95">
        <f>'[4]Populations-merged FY22'!K24</f>
        <v>410</v>
      </c>
      <c r="AX31" s="103">
        <f t="shared" si="33"/>
        <v>1169</v>
      </c>
      <c r="AY31" s="104">
        <f>'[4]Populations-merged FY22'!G24</f>
        <v>0</v>
      </c>
      <c r="AZ31" s="118">
        <f t="shared" si="34"/>
        <v>0</v>
      </c>
      <c r="BA31" s="119">
        <f t="shared" si="35"/>
        <v>479410.05290593026</v>
      </c>
      <c r="BB31" s="128">
        <f t="shared" si="36"/>
        <v>478241.05290593026</v>
      </c>
      <c r="BC31" s="121">
        <f>'[4]Spec Schs Calculations-22'!C22</f>
        <v>0</v>
      </c>
      <c r="BD31" s="129">
        <f t="shared" si="37"/>
        <v>0</v>
      </c>
      <c r="BE31" s="123">
        <f>'[4]Spec Schs Calculations-22'!D22</f>
        <v>0</v>
      </c>
      <c r="BF31" s="130">
        <f t="shared" si="38"/>
        <v>0</v>
      </c>
      <c r="BG31" s="123">
        <f>'[4]Spec Schs Calculations-22'!E22</f>
        <v>1</v>
      </c>
      <c r="BH31" s="130">
        <f t="shared" si="39"/>
        <v>1169</v>
      </c>
      <c r="BI31" s="131">
        <f>'[4]Spec Schs Calculations-22'!F22</f>
        <v>0</v>
      </c>
      <c r="BJ31" s="132">
        <f t="shared" si="40"/>
        <v>0</v>
      </c>
      <c r="BK31" s="127">
        <f t="shared" si="41"/>
        <v>1169</v>
      </c>
      <c r="BL31" s="11"/>
    </row>
    <row r="32" spans="1:64" ht="14.5" x14ac:dyDescent="0.35">
      <c r="A32" s="101">
        <v>4700510</v>
      </c>
      <c r="B32" s="95" t="s">
        <v>376</v>
      </c>
      <c r="C32" s="95">
        <f>'[4]2021-2022 Prelim-merged'!F25</f>
        <v>927597.63417523238</v>
      </c>
      <c r="D32" s="95">
        <f>'[4]2021-2022 Prelim-merged'!G25</f>
        <v>229299.54611550862</v>
      </c>
      <c r="E32" s="95">
        <f>'[4]2021-2022 Prelim-merged'!H25</f>
        <v>519166.7329575186</v>
      </c>
      <c r="F32" s="95">
        <f>'[4]2021-2022 Prelim-merged'!I25</f>
        <v>456127.29300686647</v>
      </c>
      <c r="G32" s="95">
        <f>'[4]2021-2022 Prelim-merged'!J25</f>
        <v>2132191.2062551258</v>
      </c>
      <c r="H32" s="95">
        <f>'[4]2021-2022 Prelim-merged'!K25</f>
        <v>908132.22018906591</v>
      </c>
      <c r="I32" s="95">
        <f>'[4]2021-2022 Prelim-merged'!L25</f>
        <v>230438.44672685501</v>
      </c>
      <c r="J32" s="95">
        <f>'[4]2021-2022 Prelim-merged'!M25</f>
        <v>503657.16298658063</v>
      </c>
      <c r="K32" s="95">
        <f>'[4]2021-2022 Prelim-merged'!N25</f>
        <v>438090.39388750796</v>
      </c>
      <c r="L32" s="95">
        <f>'[4]2021-2022 Prelim-merged'!O25</f>
        <v>2080318.2237900097</v>
      </c>
      <c r="M32" s="95">
        <f t="shared" si="3"/>
        <v>2080318.2237900097</v>
      </c>
      <c r="N32" s="95">
        <f>'[4]Hold Harmless Base-22'!Y24</f>
        <v>2002771.2234930587</v>
      </c>
      <c r="O32" s="110">
        <f t="shared" si="4"/>
        <v>77547.000296951039</v>
      </c>
      <c r="P32" s="111">
        <f t="shared" si="5"/>
        <v>77547.000296951039</v>
      </c>
      <c r="Q32" s="112">
        <f t="shared" si="6"/>
        <v>67167.554673029343</v>
      </c>
      <c r="R32" s="113">
        <f t="shared" si="7"/>
        <v>2013150.6691169804</v>
      </c>
      <c r="S32" s="114">
        <f t="shared" si="8"/>
        <v>1.0051825418211366</v>
      </c>
      <c r="T32" s="115">
        <f t="shared" si="9"/>
        <v>0.96771284609012331</v>
      </c>
      <c r="U32" s="101" t="b">
        <f t="shared" si="10"/>
        <v>0</v>
      </c>
      <c r="V32" s="95">
        <f t="shared" si="11"/>
        <v>1995069.4436677347</v>
      </c>
      <c r="W32" s="95">
        <f t="shared" si="12"/>
        <v>1995069.443667734</v>
      </c>
      <c r="X32" s="95">
        <f t="shared" si="13"/>
        <v>1995069.443667734</v>
      </c>
      <c r="Y32" s="95">
        <f>'[4]Hold Harmless Base-22'!L24</f>
        <v>871294.20816310553</v>
      </c>
      <c r="Z32" s="95">
        <f>'[4]Hold Harmless Base-22'!M24</f>
        <v>215381.49635591867</v>
      </c>
      <c r="AA32" s="95">
        <f>'[4]Hold Harmless Base-22'!N24</f>
        <v>487654.29193774203</v>
      </c>
      <c r="AB32" s="95">
        <f>'[4]Hold Harmless Base-22'!O24</f>
        <v>428441.22703629255</v>
      </c>
      <c r="AC32" s="95">
        <f t="shared" si="14"/>
        <v>2002771.2234930587</v>
      </c>
      <c r="AD32" s="116">
        <f>'[4]Populations-merged FY22'!M25</f>
        <v>0.26020146832849583</v>
      </c>
      <c r="AE32" s="117">
        <f t="shared" si="15"/>
        <v>0</v>
      </c>
      <c r="AF32" s="117">
        <f t="shared" si="16"/>
        <v>0.9</v>
      </c>
      <c r="AG32" s="117">
        <f t="shared" si="17"/>
        <v>0</v>
      </c>
      <c r="AH32" s="117">
        <f t="shared" si="18"/>
        <v>0.9</v>
      </c>
      <c r="AI32" s="95">
        <f t="shared" si="19"/>
        <v>1802494.1011437529</v>
      </c>
      <c r="AJ32" s="95">
        <f t="shared" si="20"/>
        <v>0</v>
      </c>
      <c r="AK32" s="95">
        <f t="shared" si="21"/>
        <v>1995069.443667734</v>
      </c>
      <c r="AL32" s="95">
        <f t="shared" si="22"/>
        <v>1983853.9169477625</v>
      </c>
      <c r="AM32" s="95">
        <f t="shared" si="23"/>
        <v>1983853.9169477625</v>
      </c>
      <c r="AN32" s="95">
        <f t="shared" si="24"/>
        <v>0</v>
      </c>
      <c r="AO32" s="95">
        <f t="shared" si="25"/>
        <v>1983853.9169477625</v>
      </c>
      <c r="AP32" s="95">
        <f t="shared" si="26"/>
        <v>1983695.4149316261</v>
      </c>
      <c r="AQ32" s="95">
        <f t="shared" si="27"/>
        <v>1983695.4149316261</v>
      </c>
      <c r="AR32" s="95">
        <f t="shared" si="28"/>
        <v>0</v>
      </c>
      <c r="AS32" s="95">
        <f t="shared" si="29"/>
        <v>1983695.4149316261</v>
      </c>
      <c r="AT32" s="95">
        <f t="shared" si="30"/>
        <v>1983695.4149316256</v>
      </c>
      <c r="AU32" s="95">
        <f t="shared" si="31"/>
        <v>1983695.4149316256</v>
      </c>
      <c r="AV32" s="95">
        <f t="shared" si="32"/>
        <v>0</v>
      </c>
      <c r="AW32" s="95">
        <f>'[4]Populations-merged FY22'!K25</f>
        <v>1524</v>
      </c>
      <c r="AX32" s="103">
        <f t="shared" si="33"/>
        <v>1302</v>
      </c>
      <c r="AY32" s="104">
        <f>'[4]Populations-merged FY22'!G25</f>
        <v>0</v>
      </c>
      <c r="AZ32" s="118">
        <f t="shared" si="34"/>
        <v>0</v>
      </c>
      <c r="BA32" s="119">
        <f t="shared" si="35"/>
        <v>1983695.4149316256</v>
      </c>
      <c r="BB32" s="128">
        <f t="shared" si="36"/>
        <v>1982393.4149316256</v>
      </c>
      <c r="BC32" s="121">
        <f>'[4]Spec Schs Calculations-22'!C23</f>
        <v>0</v>
      </c>
      <c r="BD32" s="129">
        <f t="shared" si="37"/>
        <v>0</v>
      </c>
      <c r="BE32" s="123">
        <f>'[4]Spec Schs Calculations-22'!D23</f>
        <v>0</v>
      </c>
      <c r="BF32" s="130">
        <f t="shared" si="38"/>
        <v>0</v>
      </c>
      <c r="BG32" s="123">
        <f>'[4]Spec Schs Calculations-22'!E23</f>
        <v>1</v>
      </c>
      <c r="BH32" s="130">
        <f t="shared" si="39"/>
        <v>1302</v>
      </c>
      <c r="BI32" s="131">
        <f>'[4]Spec Schs Calculations-22'!F23</f>
        <v>0</v>
      </c>
      <c r="BJ32" s="132">
        <f t="shared" si="40"/>
        <v>0</v>
      </c>
      <c r="BK32" s="127">
        <f t="shared" si="41"/>
        <v>1302</v>
      </c>
      <c r="BL32" s="11"/>
    </row>
    <row r="33" spans="1:64" ht="14.5" x14ac:dyDescent="0.35">
      <c r="A33" s="101">
        <v>4700570</v>
      </c>
      <c r="B33" s="95" t="s">
        <v>377</v>
      </c>
      <c r="C33" s="95">
        <f>'[4]2021-2022 Prelim-merged'!F26</f>
        <v>441820.50133255293</v>
      </c>
      <c r="D33" s="95">
        <f>'[4]2021-2022 Prelim-merged'!G26</f>
        <v>70523.298153626602</v>
      </c>
      <c r="E33" s="95">
        <f>'[4]2021-2022 Prelim-merged'!H26</f>
        <v>176922.72568933974</v>
      </c>
      <c r="F33" s="95">
        <f>'[4]2021-2022 Prelim-merged'!I26</f>
        <v>151273.10037510228</v>
      </c>
      <c r="G33" s="95">
        <f>'[4]2021-2022 Prelim-merged'!J26</f>
        <v>840539.62555062154</v>
      </c>
      <c r="H33" s="95">
        <f>'[4]2021-2022 Prelim-merged'!K26</f>
        <v>438139.2379337055</v>
      </c>
      <c r="I33" s="95">
        <f>'[4]2021-2022 Prelim-merged'!L26</f>
        <v>0</v>
      </c>
      <c r="J33" s="95">
        <f>'[4]2021-2022 Prelim-merged'!M26</f>
        <v>177548.62908833908</v>
      </c>
      <c r="K33" s="95">
        <f>'[4]2021-2022 Prelim-merged'!N26</f>
        <v>153538.34450170529</v>
      </c>
      <c r="L33" s="95">
        <f>'[4]2021-2022 Prelim-merged'!O26</f>
        <v>769226.21152374987</v>
      </c>
      <c r="M33" s="95">
        <f t="shared" si="3"/>
        <v>769226.21152374987</v>
      </c>
      <c r="N33" s="95">
        <f>'[4]Hold Harmless Base-22'!Y25</f>
        <v>760545.86195958988</v>
      </c>
      <c r="O33" s="110">
        <f t="shared" si="4"/>
        <v>8680.3495641599875</v>
      </c>
      <c r="P33" s="111">
        <f t="shared" si="5"/>
        <v>8680.3495641599875</v>
      </c>
      <c r="Q33" s="112">
        <f t="shared" si="6"/>
        <v>7518.509442004116</v>
      </c>
      <c r="R33" s="113">
        <f t="shared" si="7"/>
        <v>761707.70208174572</v>
      </c>
      <c r="S33" s="114">
        <f t="shared" si="8"/>
        <v>1.0015276397917179</v>
      </c>
      <c r="T33" s="115">
        <f t="shared" si="9"/>
        <v>0.9902258798135456</v>
      </c>
      <c r="U33" s="101" t="b">
        <f t="shared" si="10"/>
        <v>0</v>
      </c>
      <c r="V33" s="95">
        <f t="shared" si="11"/>
        <v>754866.38170814048</v>
      </c>
      <c r="W33" s="95">
        <f t="shared" si="12"/>
        <v>754866.38170814014</v>
      </c>
      <c r="X33" s="95">
        <f t="shared" si="13"/>
        <v>754866.38170814014</v>
      </c>
      <c r="Y33" s="95">
        <f>'[4]Hold Harmless Base-22'!L25</f>
        <v>436386.53111850354</v>
      </c>
      <c r="Z33" s="95">
        <f>'[4]Hold Harmless Base-22'!M25</f>
        <v>69655.928938283454</v>
      </c>
      <c r="AA33" s="95">
        <f>'[4]Hold Harmless Base-22'!N25</f>
        <v>174746.74513007485</v>
      </c>
      <c r="AB33" s="95">
        <f>'[4]Hold Harmless Base-22'!O25</f>
        <v>149412.58571101137</v>
      </c>
      <c r="AC33" s="95">
        <f t="shared" si="14"/>
        <v>830201.79089787323</v>
      </c>
      <c r="AD33" s="116">
        <f>'[4]Populations-merged FY22'!M26</f>
        <v>0.11101000909918107</v>
      </c>
      <c r="AE33" s="117">
        <f t="shared" si="15"/>
        <v>0.85</v>
      </c>
      <c r="AF33" s="117">
        <f t="shared" si="16"/>
        <v>0</v>
      </c>
      <c r="AG33" s="117">
        <f t="shared" si="17"/>
        <v>0</v>
      </c>
      <c r="AH33" s="117">
        <f t="shared" si="18"/>
        <v>0.85</v>
      </c>
      <c r="AI33" s="95">
        <f t="shared" si="19"/>
        <v>705671.52226319222</v>
      </c>
      <c r="AJ33" s="95">
        <f t="shared" si="20"/>
        <v>0</v>
      </c>
      <c r="AK33" s="95">
        <f t="shared" si="21"/>
        <v>754866.38170814014</v>
      </c>
      <c r="AL33" s="95">
        <f t="shared" si="22"/>
        <v>750622.80808170466</v>
      </c>
      <c r="AM33" s="95">
        <f t="shared" si="23"/>
        <v>750622.80808170466</v>
      </c>
      <c r="AN33" s="95">
        <f t="shared" si="24"/>
        <v>0</v>
      </c>
      <c r="AO33" s="95">
        <f t="shared" si="25"/>
        <v>750622.80808170466</v>
      </c>
      <c r="AP33" s="95">
        <f t="shared" si="26"/>
        <v>750562.8363129053</v>
      </c>
      <c r="AQ33" s="95">
        <f t="shared" si="27"/>
        <v>750562.8363129053</v>
      </c>
      <c r="AR33" s="95">
        <f t="shared" si="28"/>
        <v>0</v>
      </c>
      <c r="AS33" s="95">
        <f t="shared" si="29"/>
        <v>750562.8363129053</v>
      </c>
      <c r="AT33" s="95">
        <f t="shared" si="30"/>
        <v>750562.83631290519</v>
      </c>
      <c r="AU33" s="95">
        <f t="shared" si="31"/>
        <v>750562.83631290519</v>
      </c>
      <c r="AV33" s="95">
        <f t="shared" si="32"/>
        <v>0</v>
      </c>
      <c r="AW33" s="95">
        <f>'[4]Populations-merged FY22'!K26</f>
        <v>732</v>
      </c>
      <c r="AX33" s="103">
        <f t="shared" si="33"/>
        <v>1025</v>
      </c>
      <c r="AY33" s="104">
        <f>'[4]Populations-merged FY22'!G26</f>
        <v>0</v>
      </c>
      <c r="AZ33" s="118">
        <f t="shared" si="34"/>
        <v>0</v>
      </c>
      <c r="BA33" s="119">
        <f t="shared" si="35"/>
        <v>750562.83631290519</v>
      </c>
      <c r="BB33" s="128">
        <f t="shared" si="36"/>
        <v>748512.83631290519</v>
      </c>
      <c r="BC33" s="121">
        <f>'[4]Spec Schs Calculations-22'!C24</f>
        <v>1</v>
      </c>
      <c r="BD33" s="129">
        <f t="shared" si="37"/>
        <v>1025</v>
      </c>
      <c r="BE33" s="123">
        <f>'[4]Spec Schs Calculations-22'!D24</f>
        <v>0</v>
      </c>
      <c r="BF33" s="130">
        <f t="shared" si="38"/>
        <v>0</v>
      </c>
      <c r="BG33" s="123">
        <f>'[4]Spec Schs Calculations-22'!E24</f>
        <v>1</v>
      </c>
      <c r="BH33" s="130">
        <f t="shared" si="39"/>
        <v>1025</v>
      </c>
      <c r="BI33" s="131">
        <f>'[4]Spec Schs Calculations-22'!F24</f>
        <v>0</v>
      </c>
      <c r="BJ33" s="132">
        <f t="shared" si="40"/>
        <v>0</v>
      </c>
      <c r="BK33" s="127">
        <f t="shared" si="41"/>
        <v>2050</v>
      </c>
      <c r="BL33" s="11"/>
    </row>
    <row r="34" spans="1:64" ht="14.5" x14ac:dyDescent="0.35">
      <c r="A34" s="101">
        <v>4700600</v>
      </c>
      <c r="B34" s="95" t="s">
        <v>378</v>
      </c>
      <c r="C34" s="95">
        <f>'[4]2021-2022 Prelim-merged'!F27</f>
        <v>328547.64321030385</v>
      </c>
      <c r="D34" s="95">
        <f>'[4]2021-2022 Prelim-merged'!G27</f>
        <v>81216.060379915871</v>
      </c>
      <c r="E34" s="95">
        <f>'[4]2021-2022 Prelim-merged'!H27</f>
        <v>146326.48068293836</v>
      </c>
      <c r="F34" s="95">
        <f>'[4]2021-2022 Prelim-merged'!I27</f>
        <v>118675.77113589406</v>
      </c>
      <c r="G34" s="95">
        <f>'[4]2021-2022 Prelim-merged'!J27</f>
        <v>674765.95540905208</v>
      </c>
      <c r="H34" s="95">
        <f>'[4]2021-2022 Prelim-merged'!K27</f>
        <v>307118.17638425721</v>
      </c>
      <c r="I34" s="95">
        <f>'[4]2021-2022 Prelim-merged'!L27</f>
        <v>77931.202036679635</v>
      </c>
      <c r="J34" s="95">
        <f>'[4]2021-2022 Prelim-merged'!M27</f>
        <v>133631.51282260742</v>
      </c>
      <c r="K34" s="95">
        <f>'[4]2021-2022 Prelim-merged'!N27</f>
        <v>112003.65649941342</v>
      </c>
      <c r="L34" s="95">
        <f>'[4]2021-2022 Prelim-merged'!O27</f>
        <v>630684.54774295771</v>
      </c>
      <c r="M34" s="95">
        <f t="shared" si="3"/>
        <v>630684.54774295771</v>
      </c>
      <c r="N34" s="95">
        <f>'[4]Hold Harmless Base-22'!Y26</f>
        <v>652334.58102399018</v>
      </c>
      <c r="O34" s="110">
        <f t="shared" si="4"/>
        <v>-21650.033281032462</v>
      </c>
      <c r="P34" s="111" t="str">
        <f t="shared" si="5"/>
        <v>0</v>
      </c>
      <c r="Q34" s="112">
        <f t="shared" si="6"/>
        <v>0</v>
      </c>
      <c r="R34" s="113">
        <f t="shared" si="7"/>
        <v>630684.54774295771</v>
      </c>
      <c r="S34" s="114">
        <f t="shared" si="8"/>
        <v>0.96681145855084405</v>
      </c>
      <c r="T34" s="115">
        <f t="shared" si="9"/>
        <v>1</v>
      </c>
      <c r="U34" s="101" t="b">
        <f t="shared" si="10"/>
        <v>0</v>
      </c>
      <c r="V34" s="95">
        <f t="shared" si="11"/>
        <v>625020.01916591986</v>
      </c>
      <c r="W34" s="95">
        <f t="shared" si="12"/>
        <v>625020.01916591963</v>
      </c>
      <c r="X34" s="95">
        <f t="shared" si="13"/>
        <v>625020.01916591963</v>
      </c>
      <c r="Y34" s="95">
        <f>'[4]Hold Harmless Base-22'!L26</f>
        <v>317625.67074103124</v>
      </c>
      <c r="Z34" s="95">
        <f>'[4]Hold Harmless Base-22'!M26</f>
        <v>78516.179270239401</v>
      </c>
      <c r="AA34" s="95">
        <f>'[4]Hold Harmless Base-22'!N26</f>
        <v>141462.12135310561</v>
      </c>
      <c r="AB34" s="95">
        <f>'[4]Hold Harmless Base-22'!O26</f>
        <v>114730.60965961388</v>
      </c>
      <c r="AC34" s="95">
        <f t="shared" si="14"/>
        <v>652334.58102399018</v>
      </c>
      <c r="AD34" s="116">
        <f>'[4]Populations-merged FY22'!M27</f>
        <v>0.17883597883597885</v>
      </c>
      <c r="AE34" s="117">
        <f t="shared" si="15"/>
        <v>0</v>
      </c>
      <c r="AF34" s="117">
        <f t="shared" si="16"/>
        <v>0.9</v>
      </c>
      <c r="AG34" s="117">
        <f t="shared" si="17"/>
        <v>0</v>
      </c>
      <c r="AH34" s="117">
        <f t="shared" si="18"/>
        <v>0.9</v>
      </c>
      <c r="AI34" s="95">
        <f t="shared" si="19"/>
        <v>587101.12292159116</v>
      </c>
      <c r="AJ34" s="95">
        <f t="shared" si="20"/>
        <v>0</v>
      </c>
      <c r="AK34" s="95">
        <f t="shared" si="21"/>
        <v>625020.01916591963</v>
      </c>
      <c r="AL34" s="95">
        <f t="shared" si="22"/>
        <v>621506.39273666334</v>
      </c>
      <c r="AM34" s="95">
        <f t="shared" si="23"/>
        <v>621506.39273666334</v>
      </c>
      <c r="AN34" s="95">
        <f t="shared" si="24"/>
        <v>0</v>
      </c>
      <c r="AO34" s="95">
        <f t="shared" si="25"/>
        <v>621506.39273666334</v>
      </c>
      <c r="AP34" s="95">
        <f t="shared" si="26"/>
        <v>621456.73685451958</v>
      </c>
      <c r="AQ34" s="95">
        <f t="shared" si="27"/>
        <v>621456.73685451958</v>
      </c>
      <c r="AR34" s="95">
        <f t="shared" si="28"/>
        <v>0</v>
      </c>
      <c r="AS34" s="95">
        <f t="shared" si="29"/>
        <v>621456.73685451958</v>
      </c>
      <c r="AT34" s="95">
        <f t="shared" si="30"/>
        <v>621456.73685451946</v>
      </c>
      <c r="AU34" s="95">
        <f t="shared" si="31"/>
        <v>621456.73685451946</v>
      </c>
      <c r="AV34" s="95">
        <f t="shared" si="32"/>
        <v>0</v>
      </c>
      <c r="AW34" s="95">
        <f>'[4]Populations-merged FY22'!K27</f>
        <v>507</v>
      </c>
      <c r="AX34" s="103">
        <f t="shared" si="33"/>
        <v>1226</v>
      </c>
      <c r="AY34" s="104">
        <f>'[4]Populations-merged FY22'!G27</f>
        <v>0</v>
      </c>
      <c r="AZ34" s="118">
        <f t="shared" si="34"/>
        <v>0</v>
      </c>
      <c r="BA34" s="119">
        <f t="shared" si="35"/>
        <v>621456.73685451946</v>
      </c>
      <c r="BB34" s="128">
        <f t="shared" si="36"/>
        <v>619004.73685451946</v>
      </c>
      <c r="BC34" s="121">
        <f>'[4]Spec Schs Calculations-22'!C25</f>
        <v>0</v>
      </c>
      <c r="BD34" s="129">
        <f t="shared" si="37"/>
        <v>0</v>
      </c>
      <c r="BE34" s="123">
        <f>'[4]Spec Schs Calculations-22'!D25</f>
        <v>1</v>
      </c>
      <c r="BF34" s="130">
        <f t="shared" si="38"/>
        <v>1226</v>
      </c>
      <c r="BG34" s="123">
        <f>'[4]Spec Schs Calculations-22'!E25</f>
        <v>1</v>
      </c>
      <c r="BH34" s="130">
        <f t="shared" si="39"/>
        <v>1226</v>
      </c>
      <c r="BI34" s="131">
        <f>'[4]Spec Schs Calculations-22'!F25</f>
        <v>0</v>
      </c>
      <c r="BJ34" s="132">
        <f t="shared" si="40"/>
        <v>0</v>
      </c>
      <c r="BK34" s="127">
        <f t="shared" si="41"/>
        <v>2452</v>
      </c>
      <c r="BL34" s="11"/>
    </row>
    <row r="35" spans="1:64" ht="14.5" x14ac:dyDescent="0.35">
      <c r="A35" s="101">
        <v>4700630</v>
      </c>
      <c r="B35" s="95" t="s">
        <v>379</v>
      </c>
      <c r="C35" s="95">
        <f>'[4]2021-2022 Prelim-merged'!F28</f>
        <v>721903.14057015337</v>
      </c>
      <c r="D35" s="95">
        <f>'[4]2021-2022 Prelim-merged'!G28</f>
        <v>178452.44141796252</v>
      </c>
      <c r="E35" s="95">
        <f>'[4]2021-2022 Prelim-merged'!H28</f>
        <v>412754.94055167126</v>
      </c>
      <c r="F35" s="95">
        <f>'[4]2021-2022 Prelim-merged'!I28</f>
        <v>365763.31962509576</v>
      </c>
      <c r="G35" s="95">
        <f>'[4]2021-2022 Prelim-merged'!J28</f>
        <v>1678873.8421648829</v>
      </c>
      <c r="H35" s="95">
        <f>'[4]2021-2022 Prelim-merged'!K28</f>
        <v>649646.70355414331</v>
      </c>
      <c r="I35" s="95">
        <f>'[4]2021-2022 Prelim-merged'!L28</f>
        <v>160591.74986677006</v>
      </c>
      <c r="J35" s="95">
        <f>'[4]2021-2022 Prelim-merged'!M28</f>
        <v>371444.91712148691</v>
      </c>
      <c r="K35" s="95">
        <f>'[4]2021-2022 Prelim-merged'!N28</f>
        <v>329147.39492980298</v>
      </c>
      <c r="L35" s="95">
        <f>'[4]2021-2022 Prelim-merged'!O28</f>
        <v>1510830.7654722033</v>
      </c>
      <c r="M35" s="95">
        <f t="shared" si="3"/>
        <v>1510830.7654722033</v>
      </c>
      <c r="N35" s="95">
        <f>'[4]Hold Harmless Base-22'!Y27</f>
        <v>1544691.7923604974</v>
      </c>
      <c r="O35" s="110">
        <f t="shared" si="4"/>
        <v>-33861.026888294145</v>
      </c>
      <c r="P35" s="111" t="str">
        <f t="shared" si="5"/>
        <v>0</v>
      </c>
      <c r="Q35" s="112">
        <f t="shared" si="6"/>
        <v>0</v>
      </c>
      <c r="R35" s="113">
        <f t="shared" si="7"/>
        <v>1510830.7654722033</v>
      </c>
      <c r="S35" s="114">
        <f t="shared" si="8"/>
        <v>0.97807910480539939</v>
      </c>
      <c r="T35" s="115">
        <f t="shared" si="9"/>
        <v>1</v>
      </c>
      <c r="U35" s="101" t="b">
        <f t="shared" si="10"/>
        <v>0</v>
      </c>
      <c r="V35" s="95">
        <f t="shared" si="11"/>
        <v>1497261.1543620019</v>
      </c>
      <c r="W35" s="95">
        <f t="shared" si="12"/>
        <v>1497261.1543620012</v>
      </c>
      <c r="X35" s="95">
        <f t="shared" si="13"/>
        <v>1497261.1543620012</v>
      </c>
      <c r="Y35" s="95">
        <f>'[4]Hold Harmless Base-22'!L27</f>
        <v>664205.86711867177</v>
      </c>
      <c r="Z35" s="95">
        <f>'[4]Hold Harmless Base-22'!M27</f>
        <v>164189.83646178403</v>
      </c>
      <c r="AA35" s="95">
        <f>'[4]Hold Harmless Base-22'!N27</f>
        <v>379765.97938071552</v>
      </c>
      <c r="AB35" s="95">
        <f>'[4]Hold Harmless Base-22'!O27</f>
        <v>336530.10939932585</v>
      </c>
      <c r="AC35" s="95">
        <f t="shared" si="14"/>
        <v>1544691.7923604974</v>
      </c>
      <c r="AD35" s="116">
        <f>'[4]Populations-merged FY22'!M28</f>
        <v>0.22624129409121546</v>
      </c>
      <c r="AE35" s="117">
        <f t="shared" si="15"/>
        <v>0</v>
      </c>
      <c r="AF35" s="117">
        <f t="shared" si="16"/>
        <v>0.9</v>
      </c>
      <c r="AG35" s="117">
        <f t="shared" si="17"/>
        <v>0</v>
      </c>
      <c r="AH35" s="117">
        <f t="shared" si="18"/>
        <v>0.9</v>
      </c>
      <c r="AI35" s="95">
        <f t="shared" si="19"/>
        <v>1390222.6131244476</v>
      </c>
      <c r="AJ35" s="95">
        <f t="shared" si="20"/>
        <v>0</v>
      </c>
      <c r="AK35" s="95">
        <f t="shared" si="21"/>
        <v>1497261.1543620012</v>
      </c>
      <c r="AL35" s="95">
        <f t="shared" si="22"/>
        <v>1488844.1177837402</v>
      </c>
      <c r="AM35" s="95">
        <f t="shared" si="23"/>
        <v>1488844.1177837402</v>
      </c>
      <c r="AN35" s="95">
        <f t="shared" si="24"/>
        <v>0</v>
      </c>
      <c r="AO35" s="95">
        <f t="shared" si="25"/>
        <v>1488844.1177837402</v>
      </c>
      <c r="AP35" s="95">
        <f t="shared" si="26"/>
        <v>1488725.1650764034</v>
      </c>
      <c r="AQ35" s="95">
        <f t="shared" si="27"/>
        <v>1488725.1650764034</v>
      </c>
      <c r="AR35" s="95">
        <f t="shared" si="28"/>
        <v>0</v>
      </c>
      <c r="AS35" s="95">
        <f t="shared" si="29"/>
        <v>1488725.1650764034</v>
      </c>
      <c r="AT35" s="95">
        <f t="shared" si="30"/>
        <v>1488725.1650764032</v>
      </c>
      <c r="AU35" s="95">
        <f t="shared" si="31"/>
        <v>1488725.1650764032</v>
      </c>
      <c r="AV35" s="95">
        <f t="shared" si="32"/>
        <v>0</v>
      </c>
      <c r="AW35" s="95">
        <f>'[4]Populations-merged FY22'!K28</f>
        <v>1007</v>
      </c>
      <c r="AX35" s="103">
        <f t="shared" si="33"/>
        <v>1478</v>
      </c>
      <c r="AY35" s="104">
        <f>'[4]Populations-merged FY22'!G28</f>
        <v>0</v>
      </c>
      <c r="AZ35" s="118">
        <f t="shared" si="34"/>
        <v>0</v>
      </c>
      <c r="BA35" s="119">
        <f t="shared" si="35"/>
        <v>1488725.1650764032</v>
      </c>
      <c r="BB35" s="128">
        <f t="shared" si="36"/>
        <v>1488725.1650764032</v>
      </c>
      <c r="BC35" s="121">
        <f>'[4]Spec Schs Calculations-22'!C26</f>
        <v>0</v>
      </c>
      <c r="BD35" s="129">
        <f t="shared" si="37"/>
        <v>0</v>
      </c>
      <c r="BE35" s="123">
        <f>'[4]Spec Schs Calculations-22'!D26</f>
        <v>0</v>
      </c>
      <c r="BF35" s="130">
        <f t="shared" si="38"/>
        <v>0</v>
      </c>
      <c r="BG35" s="123">
        <f>'[4]Spec Schs Calculations-22'!E26</f>
        <v>0</v>
      </c>
      <c r="BH35" s="130">
        <f t="shared" si="39"/>
        <v>0</v>
      </c>
      <c r="BI35" s="131">
        <f>'[4]Spec Schs Calculations-22'!F26</f>
        <v>0</v>
      </c>
      <c r="BJ35" s="132">
        <f t="shared" si="40"/>
        <v>0</v>
      </c>
      <c r="BK35" s="127">
        <f t="shared" si="41"/>
        <v>0</v>
      </c>
      <c r="BL35" s="11"/>
    </row>
    <row r="36" spans="1:64" ht="14.5" x14ac:dyDescent="0.35">
      <c r="A36" s="101">
        <v>4700660</v>
      </c>
      <c r="B36" s="95" t="s">
        <v>380</v>
      </c>
      <c r="C36" s="95">
        <f>'[4]2021-2022 Prelim-merged'!F29</f>
        <v>194987.10900645819</v>
      </c>
      <c r="D36" s="95">
        <f>'[4]2021-2022 Prelim-merged'!G29</f>
        <v>48200.269110550398</v>
      </c>
      <c r="E36" s="95">
        <f>'[4]2021-2022 Prelim-merged'!H29</f>
        <v>112792.7166158856</v>
      </c>
      <c r="F36" s="95">
        <f>'[4]2021-2022 Prelim-merged'!I29</f>
        <v>100410.53741633739</v>
      </c>
      <c r="G36" s="95">
        <f>'[4]2021-2022 Prelim-merged'!J29</f>
        <v>456390.63214923162</v>
      </c>
      <c r="H36" s="95">
        <f>'[4]2021-2022 Prelim-merged'!K29</f>
        <v>189319.42379851476</v>
      </c>
      <c r="I36" s="95">
        <f>'[4]2021-2022 Prelim-merged'!L29</f>
        <v>48039.782077405238</v>
      </c>
      <c r="J36" s="95">
        <f>'[4]2021-2022 Prelim-merged'!M29</f>
        <v>108085.54666069537</v>
      </c>
      <c r="K36" s="95">
        <f>'[4]2021-2022 Prelim-merged'!N29</f>
        <v>95197.622312928142</v>
      </c>
      <c r="L36" s="95">
        <f>'[4]2021-2022 Prelim-merged'!O29</f>
        <v>440642.3748495435</v>
      </c>
      <c r="M36" s="95">
        <f t="shared" si="3"/>
        <v>440642.3748495435</v>
      </c>
      <c r="N36" s="95">
        <f>'[4]Hold Harmless Base-22'!Y28</f>
        <v>435204.9139870269</v>
      </c>
      <c r="O36" s="110">
        <f t="shared" si="4"/>
        <v>5437.4608625166002</v>
      </c>
      <c r="P36" s="111">
        <f t="shared" si="5"/>
        <v>5437.4608625166002</v>
      </c>
      <c r="Q36" s="112">
        <f t="shared" si="6"/>
        <v>4709.6721777373587</v>
      </c>
      <c r="R36" s="113">
        <f t="shared" si="7"/>
        <v>435932.70267180615</v>
      </c>
      <c r="S36" s="114">
        <f t="shared" si="8"/>
        <v>1.0016722896764005</v>
      </c>
      <c r="T36" s="115">
        <f t="shared" si="9"/>
        <v>0.98931180375163541</v>
      </c>
      <c r="U36" s="101" t="b">
        <f t="shared" si="10"/>
        <v>0</v>
      </c>
      <c r="V36" s="95">
        <f t="shared" si="11"/>
        <v>432017.34869526286</v>
      </c>
      <c r="W36" s="95">
        <f t="shared" si="12"/>
        <v>432017.34869526268</v>
      </c>
      <c r="X36" s="95">
        <f t="shared" si="13"/>
        <v>432017.34869526268</v>
      </c>
      <c r="Y36" s="95">
        <f>'[4]Hold Harmless Base-22'!L28</f>
        <v>185935.77962833201</v>
      </c>
      <c r="Z36" s="95">
        <f>'[4]Hold Harmless Base-22'!M28</f>
        <v>45962.805751783118</v>
      </c>
      <c r="AA36" s="95">
        <f>'[4]Hold Harmless Base-22'!N28</f>
        <v>107556.86264202002</v>
      </c>
      <c r="AB36" s="95">
        <f>'[4]Hold Harmless Base-22'!O28</f>
        <v>95749.4659648917</v>
      </c>
      <c r="AC36" s="95">
        <f t="shared" si="14"/>
        <v>435204.9139870269</v>
      </c>
      <c r="AD36" s="116">
        <f>'[4]Populations-merged FY22'!M29</f>
        <v>0.26042553191489359</v>
      </c>
      <c r="AE36" s="117">
        <f t="shared" si="15"/>
        <v>0</v>
      </c>
      <c r="AF36" s="117">
        <f t="shared" si="16"/>
        <v>0.9</v>
      </c>
      <c r="AG36" s="117">
        <f t="shared" si="17"/>
        <v>0</v>
      </c>
      <c r="AH36" s="117">
        <f t="shared" si="18"/>
        <v>0.9</v>
      </c>
      <c r="AI36" s="95">
        <f t="shared" si="19"/>
        <v>391684.42258832423</v>
      </c>
      <c r="AJ36" s="95">
        <f t="shared" si="20"/>
        <v>0</v>
      </c>
      <c r="AK36" s="95">
        <f t="shared" si="21"/>
        <v>432017.34869526268</v>
      </c>
      <c r="AL36" s="95">
        <f t="shared" si="22"/>
        <v>429588.71036732791</v>
      </c>
      <c r="AM36" s="95">
        <f t="shared" si="23"/>
        <v>429588.71036732791</v>
      </c>
      <c r="AN36" s="95">
        <f t="shared" si="24"/>
        <v>0</v>
      </c>
      <c r="AO36" s="95">
        <f t="shared" si="25"/>
        <v>429588.71036732791</v>
      </c>
      <c r="AP36" s="95">
        <f t="shared" si="26"/>
        <v>429554.38794261659</v>
      </c>
      <c r="AQ36" s="95">
        <f t="shared" si="27"/>
        <v>429554.38794261659</v>
      </c>
      <c r="AR36" s="95">
        <f t="shared" si="28"/>
        <v>0</v>
      </c>
      <c r="AS36" s="95">
        <f t="shared" si="29"/>
        <v>429554.38794261659</v>
      </c>
      <c r="AT36" s="95">
        <f t="shared" si="30"/>
        <v>429554.38794261648</v>
      </c>
      <c r="AU36" s="95">
        <f t="shared" si="31"/>
        <v>429554.38794261648</v>
      </c>
      <c r="AV36" s="95">
        <f t="shared" si="32"/>
        <v>0</v>
      </c>
      <c r="AW36" s="95">
        <f>'[4]Populations-merged FY22'!K29</f>
        <v>306</v>
      </c>
      <c r="AX36" s="103">
        <f t="shared" si="33"/>
        <v>1404</v>
      </c>
      <c r="AY36" s="104">
        <f>'[4]Populations-merged FY22'!G29</f>
        <v>0</v>
      </c>
      <c r="AZ36" s="118">
        <f t="shared" si="34"/>
        <v>0</v>
      </c>
      <c r="BA36" s="119">
        <f t="shared" si="35"/>
        <v>429554.38794261648</v>
      </c>
      <c r="BB36" s="128">
        <f t="shared" si="36"/>
        <v>429554.38794261648</v>
      </c>
      <c r="BC36" s="121">
        <f>'[4]Spec Schs Calculations-22'!C27</f>
        <v>0</v>
      </c>
      <c r="BD36" s="129">
        <f t="shared" si="37"/>
        <v>0</v>
      </c>
      <c r="BE36" s="123">
        <f>'[4]Spec Schs Calculations-22'!D27</f>
        <v>0</v>
      </c>
      <c r="BF36" s="130">
        <f t="shared" si="38"/>
        <v>0</v>
      </c>
      <c r="BG36" s="123">
        <f>'[4]Spec Schs Calculations-22'!E27</f>
        <v>0</v>
      </c>
      <c r="BH36" s="130">
        <f t="shared" si="39"/>
        <v>0</v>
      </c>
      <c r="BI36" s="131">
        <f>'[4]Spec Schs Calculations-22'!F27</f>
        <v>0</v>
      </c>
      <c r="BJ36" s="132">
        <f t="shared" si="40"/>
        <v>0</v>
      </c>
      <c r="BK36" s="127">
        <f t="shared" si="41"/>
        <v>0</v>
      </c>
      <c r="BL36" s="11"/>
    </row>
    <row r="37" spans="1:64" ht="14.5" x14ac:dyDescent="0.35">
      <c r="A37" s="101">
        <v>4700690</v>
      </c>
      <c r="B37" s="95" t="s">
        <v>381</v>
      </c>
      <c r="C37" s="95">
        <f>'[4]2021-2022 Prelim-merged'!F30</f>
        <v>819960.24163120484</v>
      </c>
      <c r="D37" s="95">
        <f>'[4]2021-2022 Prelim-merged'!G30</f>
        <v>202691.88310939551</v>
      </c>
      <c r="E37" s="95">
        <f>'[4]2021-2022 Prelim-merged'!H30</f>
        <v>391339.00914065872</v>
      </c>
      <c r="F37" s="95">
        <f>'[4]2021-2022 Prelim-merged'!I30</f>
        <v>334238.33969612245</v>
      </c>
      <c r="G37" s="95">
        <f>'[4]2021-2022 Prelim-merged'!J30</f>
        <v>1748229.4735773816</v>
      </c>
      <c r="H37" s="95">
        <f>'[4]2021-2022 Prelim-merged'!K30</f>
        <v>737632.85899061302</v>
      </c>
      <c r="I37" s="95">
        <f>'[4]2021-2022 Prelim-merged'!L30</f>
        <v>182341.80353176902</v>
      </c>
      <c r="J37" s="95">
        <f>'[4]2021-2022 Prelim-merged'!M30</f>
        <v>352052.01782303915</v>
      </c>
      <c r="K37" s="95">
        <f>'[4]2021-2022 Prelim-merged'!N30</f>
        <v>300675.53645466361</v>
      </c>
      <c r="L37" s="95">
        <f>'[4]2021-2022 Prelim-merged'!O30</f>
        <v>1572702.2168000848</v>
      </c>
      <c r="M37" s="95">
        <f t="shared" si="3"/>
        <v>1572702.2168000848</v>
      </c>
      <c r="N37" s="95">
        <f>'[4]Hold Harmless Base-22'!Y29</f>
        <v>1649417.779537251</v>
      </c>
      <c r="O37" s="110">
        <f t="shared" si="4"/>
        <v>-76715.562737166183</v>
      </c>
      <c r="P37" s="111" t="str">
        <f t="shared" si="5"/>
        <v>0</v>
      </c>
      <c r="Q37" s="112">
        <f t="shared" si="6"/>
        <v>0</v>
      </c>
      <c r="R37" s="113">
        <f t="shared" si="7"/>
        <v>1572702.2168000848</v>
      </c>
      <c r="S37" s="114">
        <f t="shared" si="8"/>
        <v>0.95348930774913254</v>
      </c>
      <c r="T37" s="115">
        <f t="shared" si="9"/>
        <v>1</v>
      </c>
      <c r="U37" s="101" t="b">
        <f t="shared" si="10"/>
        <v>0</v>
      </c>
      <c r="V37" s="95">
        <f t="shared" si="11"/>
        <v>1558576.9037856527</v>
      </c>
      <c r="W37" s="95">
        <f t="shared" si="12"/>
        <v>1558576.9037856522</v>
      </c>
      <c r="X37" s="95">
        <f t="shared" si="13"/>
        <v>1558576.9037856522</v>
      </c>
      <c r="Y37" s="95">
        <f>'[4]Hold Harmless Base-22'!L29</f>
        <v>773615.26132645085</v>
      </c>
      <c r="Z37" s="95">
        <f>'[4]Hold Harmless Base-22'!M29</f>
        <v>191235.53333327614</v>
      </c>
      <c r="AA37" s="95">
        <f>'[4]Hold Harmless Base-22'!N29</f>
        <v>369220.1334314837</v>
      </c>
      <c r="AB37" s="95">
        <f>'[4]Hold Harmless Base-22'!O29</f>
        <v>315346.85144604027</v>
      </c>
      <c r="AC37" s="95">
        <f t="shared" si="14"/>
        <v>1649417.779537251</v>
      </c>
      <c r="AD37" s="116">
        <f>'[4]Populations-merged FY22'!M30</f>
        <v>0.17533160542765666</v>
      </c>
      <c r="AE37" s="117">
        <f t="shared" si="15"/>
        <v>0</v>
      </c>
      <c r="AF37" s="117">
        <f t="shared" si="16"/>
        <v>0.9</v>
      </c>
      <c r="AG37" s="117">
        <f t="shared" si="17"/>
        <v>0</v>
      </c>
      <c r="AH37" s="117">
        <f t="shared" si="18"/>
        <v>0.9</v>
      </c>
      <c r="AI37" s="95">
        <f t="shared" si="19"/>
        <v>1484476.0015835259</v>
      </c>
      <c r="AJ37" s="95">
        <f t="shared" si="20"/>
        <v>0</v>
      </c>
      <c r="AK37" s="95">
        <f t="shared" si="21"/>
        <v>1558576.9037856522</v>
      </c>
      <c r="AL37" s="95">
        <f t="shared" si="22"/>
        <v>1549815.1732278413</v>
      </c>
      <c r="AM37" s="95">
        <f t="shared" si="23"/>
        <v>1549815.1732278413</v>
      </c>
      <c r="AN37" s="95">
        <f t="shared" si="24"/>
        <v>0</v>
      </c>
      <c r="AO37" s="95">
        <f t="shared" si="25"/>
        <v>1549815.1732278413</v>
      </c>
      <c r="AP37" s="95">
        <f t="shared" si="26"/>
        <v>1549691.3491763338</v>
      </c>
      <c r="AQ37" s="95">
        <f t="shared" si="27"/>
        <v>1549691.3491763338</v>
      </c>
      <c r="AR37" s="95">
        <f t="shared" si="28"/>
        <v>0</v>
      </c>
      <c r="AS37" s="95">
        <f t="shared" si="29"/>
        <v>1549691.3491763338</v>
      </c>
      <c r="AT37" s="95">
        <f t="shared" si="30"/>
        <v>1549691.3491763333</v>
      </c>
      <c r="AU37" s="95">
        <f t="shared" si="31"/>
        <v>1549691.3491763333</v>
      </c>
      <c r="AV37" s="95">
        <f t="shared" si="32"/>
        <v>0</v>
      </c>
      <c r="AW37" s="95">
        <f>'[4]Populations-merged FY22'!K30</f>
        <v>1150</v>
      </c>
      <c r="AX37" s="103">
        <f t="shared" si="33"/>
        <v>1348</v>
      </c>
      <c r="AY37" s="104">
        <f>'[4]Populations-merged FY22'!G30</f>
        <v>19</v>
      </c>
      <c r="AZ37" s="191">
        <f t="shared" si="34"/>
        <v>25612</v>
      </c>
      <c r="BA37" s="119">
        <f t="shared" si="35"/>
        <v>1524079.3491763333</v>
      </c>
      <c r="BB37" s="128">
        <f t="shared" si="36"/>
        <v>1521383.3491763333</v>
      </c>
      <c r="BC37" s="121">
        <f>'[4]Spec Schs Calculations-22'!C28</f>
        <v>1</v>
      </c>
      <c r="BD37" s="129">
        <f t="shared" si="37"/>
        <v>1348</v>
      </c>
      <c r="BE37" s="123">
        <f>'[4]Spec Schs Calculations-22'!D28</f>
        <v>0</v>
      </c>
      <c r="BF37" s="130">
        <f t="shared" si="38"/>
        <v>0</v>
      </c>
      <c r="BG37" s="123">
        <f>'[4]Spec Schs Calculations-22'!E28</f>
        <v>1</v>
      </c>
      <c r="BH37" s="130">
        <f t="shared" si="39"/>
        <v>1348</v>
      </c>
      <c r="BI37" s="131">
        <f>'[4]Spec Schs Calculations-22'!F28</f>
        <v>0</v>
      </c>
      <c r="BJ37" s="132">
        <f t="shared" si="40"/>
        <v>0</v>
      </c>
      <c r="BK37" s="127">
        <f t="shared" si="41"/>
        <v>2696</v>
      </c>
      <c r="BL37" s="11"/>
    </row>
    <row r="38" spans="1:64" ht="14.5" x14ac:dyDescent="0.35">
      <c r="A38" s="101">
        <v>4700720</v>
      </c>
      <c r="B38" s="95" t="s">
        <v>382</v>
      </c>
      <c r="C38" s="95">
        <f>'[4]2021-2022 Prelim-merged'!F31</f>
        <v>98996.421792575929</v>
      </c>
      <c r="D38" s="95">
        <f>'[4]2021-2022 Prelim-merged'!G31</f>
        <v>24231.783407256564</v>
      </c>
      <c r="E38" s="95">
        <f>'[4]2021-2022 Prelim-merged'!H31</f>
        <v>49972.800707584916</v>
      </c>
      <c r="F38" s="95">
        <f>'[4]2021-2022 Prelim-merged'!I31</f>
        <v>42875.373602833395</v>
      </c>
      <c r="G38" s="95">
        <f>'[4]2021-2022 Prelim-merged'!J31</f>
        <v>216076.37951025079</v>
      </c>
      <c r="H38" s="95">
        <f>'[4]2021-2022 Prelim-merged'!K31</f>
        <v>103374.4155344271</v>
      </c>
      <c r="I38" s="95">
        <f>'[4]2021-2022 Prelim-merged'!L31</f>
        <v>26231.246086710162</v>
      </c>
      <c r="J38" s="95">
        <f>'[4]2021-2022 Prelim-merged'!M31</f>
        <v>51274.293517691542</v>
      </c>
      <c r="K38" s="95">
        <f>'[4]2021-2022 Prelim-merged'!N31</f>
        <v>42278.59975526762</v>
      </c>
      <c r="L38" s="95">
        <f>'[4]2021-2022 Prelim-merged'!O31</f>
        <v>223158.55489409642</v>
      </c>
      <c r="M38" s="95">
        <f t="shared" si="3"/>
        <v>223158.55489409642</v>
      </c>
      <c r="N38" s="95">
        <f>'[4]Hold Harmless Base-22'!Y30</f>
        <v>201802.87067007017</v>
      </c>
      <c r="O38" s="110">
        <f t="shared" si="4"/>
        <v>21355.684224026249</v>
      </c>
      <c r="P38" s="111">
        <f t="shared" si="5"/>
        <v>21355.684224026249</v>
      </c>
      <c r="Q38" s="112">
        <f t="shared" si="6"/>
        <v>18497.286577229872</v>
      </c>
      <c r="R38" s="113">
        <f t="shared" si="7"/>
        <v>204661.26831686654</v>
      </c>
      <c r="S38" s="114">
        <f t="shared" si="8"/>
        <v>1.0141643061731742</v>
      </c>
      <c r="T38" s="115">
        <f t="shared" si="9"/>
        <v>0.9171114610147566</v>
      </c>
      <c r="U38" s="101" t="b">
        <f t="shared" si="10"/>
        <v>0</v>
      </c>
      <c r="V38" s="95">
        <f t="shared" si="11"/>
        <v>202823.0916766705</v>
      </c>
      <c r="W38" s="95">
        <f t="shared" si="12"/>
        <v>202823.09167667042</v>
      </c>
      <c r="X38" s="95">
        <f t="shared" si="13"/>
        <v>202823.09167667042</v>
      </c>
      <c r="Y38" s="95">
        <f>'[4]Hold Harmless Base-22'!L30</f>
        <v>92456.945775783679</v>
      </c>
      <c r="Z38" s="95">
        <f>'[4]Hold Harmless Base-22'!M30</f>
        <v>22631.087507682725</v>
      </c>
      <c r="AA38" s="95">
        <f>'[4]Hold Harmless Base-22'!N30</f>
        <v>46671.712387403859</v>
      </c>
      <c r="AB38" s="95">
        <f>'[4]Hold Harmless Base-22'!O30</f>
        <v>40043.124999199892</v>
      </c>
      <c r="AC38" s="95">
        <f t="shared" si="14"/>
        <v>201802.87067007017</v>
      </c>
      <c r="AD38" s="116">
        <f>'[4]Populations-merged FY22'!M31</f>
        <v>0.23117569352708059</v>
      </c>
      <c r="AE38" s="117">
        <f t="shared" si="15"/>
        <v>0</v>
      </c>
      <c r="AF38" s="117">
        <f t="shared" si="16"/>
        <v>0.9</v>
      </c>
      <c r="AG38" s="117">
        <f t="shared" si="17"/>
        <v>0</v>
      </c>
      <c r="AH38" s="117">
        <f t="shared" si="18"/>
        <v>0.9</v>
      </c>
      <c r="AI38" s="95">
        <f t="shared" si="19"/>
        <v>181622.58360306316</v>
      </c>
      <c r="AJ38" s="95">
        <f t="shared" si="20"/>
        <v>0</v>
      </c>
      <c r="AK38" s="95">
        <f t="shared" si="21"/>
        <v>202823.09167667042</v>
      </c>
      <c r="AL38" s="95">
        <f t="shared" si="22"/>
        <v>201682.89687726286</v>
      </c>
      <c r="AM38" s="95">
        <f t="shared" si="23"/>
        <v>201682.89687726286</v>
      </c>
      <c r="AN38" s="95">
        <f t="shared" si="24"/>
        <v>0</v>
      </c>
      <c r="AO38" s="95">
        <f t="shared" si="25"/>
        <v>201682.89687726286</v>
      </c>
      <c r="AP38" s="95">
        <f t="shared" si="26"/>
        <v>201666.78321813597</v>
      </c>
      <c r="AQ38" s="95">
        <f t="shared" si="27"/>
        <v>201666.78321813597</v>
      </c>
      <c r="AR38" s="95">
        <f t="shared" si="28"/>
        <v>0</v>
      </c>
      <c r="AS38" s="95">
        <f t="shared" si="29"/>
        <v>201666.78321813597</v>
      </c>
      <c r="AT38" s="95">
        <f t="shared" si="30"/>
        <v>201666.78321813594</v>
      </c>
      <c r="AU38" s="95">
        <f t="shared" si="31"/>
        <v>201666.78321813594</v>
      </c>
      <c r="AV38" s="95">
        <f t="shared" si="32"/>
        <v>0</v>
      </c>
      <c r="AW38" s="95">
        <f>'[4]Populations-merged FY22'!K31</f>
        <v>175</v>
      </c>
      <c r="AX38" s="103">
        <f t="shared" si="33"/>
        <v>1152</v>
      </c>
      <c r="AY38" s="104">
        <f>'[4]Populations-merged FY22'!G31</f>
        <v>0</v>
      </c>
      <c r="AZ38" s="118">
        <f t="shared" si="34"/>
        <v>0</v>
      </c>
      <c r="BA38" s="119">
        <f t="shared" si="35"/>
        <v>201666.78321813594</v>
      </c>
      <c r="BB38" s="128">
        <f t="shared" si="36"/>
        <v>201666.78321813594</v>
      </c>
      <c r="BC38" s="121">
        <f>'[4]Spec Schs Calculations-22'!C29</f>
        <v>0</v>
      </c>
      <c r="BD38" s="129">
        <f t="shared" si="37"/>
        <v>0</v>
      </c>
      <c r="BE38" s="123">
        <f>'[4]Spec Schs Calculations-22'!D29</f>
        <v>0</v>
      </c>
      <c r="BF38" s="130">
        <f t="shared" si="38"/>
        <v>0</v>
      </c>
      <c r="BG38" s="123">
        <f>'[4]Spec Schs Calculations-22'!E29</f>
        <v>0</v>
      </c>
      <c r="BH38" s="130">
        <f t="shared" si="39"/>
        <v>0</v>
      </c>
      <c r="BI38" s="131">
        <f>'[4]Spec Schs Calculations-22'!F29</f>
        <v>0</v>
      </c>
      <c r="BJ38" s="130">
        <f t="shared" si="40"/>
        <v>0</v>
      </c>
      <c r="BK38" s="127">
        <f t="shared" si="41"/>
        <v>0</v>
      </c>
      <c r="BL38" s="11"/>
    </row>
    <row r="39" spans="1:64" ht="14.5" x14ac:dyDescent="0.35">
      <c r="A39" s="101">
        <v>4700750</v>
      </c>
      <c r="B39" s="95" t="s">
        <v>383</v>
      </c>
      <c r="C39" s="95">
        <f>'[4]2021-2022 Prelim-merged'!F32</f>
        <v>878569.08364470664</v>
      </c>
      <c r="D39" s="95">
        <f>'[4]2021-2022 Prelim-merged'!G32</f>
        <v>217179.82526979217</v>
      </c>
      <c r="E39" s="95">
        <f>'[4]2021-2022 Prelim-merged'!H32</f>
        <v>576046.62767874915</v>
      </c>
      <c r="F39" s="95">
        <f>'[4]2021-2022 Prelim-merged'!I32</f>
        <v>548293.91546350904</v>
      </c>
      <c r="G39" s="95">
        <f>'[4]2021-2022 Prelim-merged'!J32</f>
        <v>2220089.4520567572</v>
      </c>
      <c r="H39" s="95">
        <f>'[4]2021-2022 Prelim-merged'!K32</f>
        <v>846828.78772097547</v>
      </c>
      <c r="I39" s="95">
        <f>'[4]2021-2022 Prelim-merged'!L32</f>
        <v>214882.70776845707</v>
      </c>
      <c r="J39" s="95">
        <f>'[4]2021-2022 Prelim-merged'!M32</f>
        <v>547416.00290663552</v>
      </c>
      <c r="K39" s="95">
        <f>'[4]2021-2022 Prelim-merged'!N32</f>
        <v>521101.9166008053</v>
      </c>
      <c r="L39" s="95">
        <f>'[4]2021-2022 Prelim-merged'!O32</f>
        <v>2130229.4149968731</v>
      </c>
      <c r="M39" s="95">
        <f t="shared" si="3"/>
        <v>2130229.4149968731</v>
      </c>
      <c r="N39" s="95">
        <f>'[4]Hold Harmless Base-22'!Y31</f>
        <v>2025075.7842748696</v>
      </c>
      <c r="O39" s="110">
        <f t="shared" si="4"/>
        <v>105153.63072200352</v>
      </c>
      <c r="P39" s="111">
        <f t="shared" si="5"/>
        <v>105153.63072200352</v>
      </c>
      <c r="Q39" s="112">
        <f t="shared" si="6"/>
        <v>91079.116065633367</v>
      </c>
      <c r="R39" s="113">
        <f t="shared" si="7"/>
        <v>2039150.2989312396</v>
      </c>
      <c r="S39" s="114">
        <f t="shared" si="8"/>
        <v>1.0069501175045703</v>
      </c>
      <c r="T39" s="115">
        <f t="shared" si="9"/>
        <v>0.9572444566653554</v>
      </c>
      <c r="U39" s="101" t="b">
        <f t="shared" si="10"/>
        <v>0</v>
      </c>
      <c r="V39" s="95">
        <f t="shared" si="11"/>
        <v>2020835.5563511204</v>
      </c>
      <c r="W39" s="95">
        <f t="shared" si="12"/>
        <v>2020835.5563511194</v>
      </c>
      <c r="X39" s="95">
        <f t="shared" si="13"/>
        <v>2020835.5563511194</v>
      </c>
      <c r="Y39" s="95">
        <f>'[4]Hold Harmless Base-22'!L31</f>
        <v>801395.17552014964</v>
      </c>
      <c r="Z39" s="95">
        <f>'[4]Hold Harmless Base-22'!M31</f>
        <v>198102.65058439627</v>
      </c>
      <c r="AA39" s="95">
        <f>'[4]Hold Harmless Base-22'!N31</f>
        <v>525446.42975746817</v>
      </c>
      <c r="AB39" s="95">
        <f>'[4]Hold Harmless Base-22'!O31</f>
        <v>500131.5284128554</v>
      </c>
      <c r="AC39" s="95">
        <f t="shared" si="14"/>
        <v>2025075.7842748696</v>
      </c>
      <c r="AD39" s="116">
        <f>'[4]Populations-merged FY22'!M32</f>
        <v>0.30159744408945688</v>
      </c>
      <c r="AE39" s="117">
        <f t="shared" si="15"/>
        <v>0</v>
      </c>
      <c r="AF39" s="117">
        <f t="shared" si="16"/>
        <v>0</v>
      </c>
      <c r="AG39" s="117">
        <f t="shared" si="17"/>
        <v>0.95</v>
      </c>
      <c r="AH39" s="117">
        <f t="shared" si="18"/>
        <v>0.95</v>
      </c>
      <c r="AI39" s="95">
        <f t="shared" si="19"/>
        <v>1923821.9950611261</v>
      </c>
      <c r="AJ39" s="95">
        <f t="shared" si="20"/>
        <v>0</v>
      </c>
      <c r="AK39" s="95">
        <f t="shared" si="21"/>
        <v>2020835.5563511194</v>
      </c>
      <c r="AL39" s="95">
        <f t="shared" si="22"/>
        <v>2009475.1822794992</v>
      </c>
      <c r="AM39" s="95">
        <f t="shared" si="23"/>
        <v>2009475.1822794992</v>
      </c>
      <c r="AN39" s="95">
        <f t="shared" si="24"/>
        <v>0</v>
      </c>
      <c r="AO39" s="95">
        <f t="shared" si="25"/>
        <v>2009475.1822794992</v>
      </c>
      <c r="AP39" s="95">
        <f t="shared" si="26"/>
        <v>2009314.6332264433</v>
      </c>
      <c r="AQ39" s="95">
        <f t="shared" si="27"/>
        <v>2009314.6332264433</v>
      </c>
      <c r="AR39" s="95">
        <f t="shared" si="28"/>
        <v>0</v>
      </c>
      <c r="AS39" s="95">
        <f t="shared" si="29"/>
        <v>2009314.6332264433</v>
      </c>
      <c r="AT39" s="95">
        <f t="shared" si="30"/>
        <v>2009314.6332264428</v>
      </c>
      <c r="AU39" s="95">
        <f t="shared" si="31"/>
        <v>2009314.6332264428</v>
      </c>
      <c r="AV39" s="95">
        <f t="shared" si="32"/>
        <v>0</v>
      </c>
      <c r="AW39" s="95">
        <f>'[4]Populations-merged FY22'!K32</f>
        <v>1416</v>
      </c>
      <c r="AX39" s="103">
        <f t="shared" si="33"/>
        <v>1419</v>
      </c>
      <c r="AY39" s="104">
        <f>'[4]Populations-merged FY22'!G32</f>
        <v>0</v>
      </c>
      <c r="AZ39" s="118">
        <f t="shared" si="34"/>
        <v>0</v>
      </c>
      <c r="BA39" s="119">
        <f t="shared" si="35"/>
        <v>2009314.6332264428</v>
      </c>
      <c r="BB39" s="128">
        <f t="shared" si="36"/>
        <v>2009314.6332264428</v>
      </c>
      <c r="BC39" s="121">
        <f>'[4]Spec Schs Calculations-22'!C30</f>
        <v>0</v>
      </c>
      <c r="BD39" s="129">
        <f t="shared" si="37"/>
        <v>0</v>
      </c>
      <c r="BE39" s="123">
        <f>'[4]Spec Schs Calculations-22'!D30</f>
        <v>0</v>
      </c>
      <c r="BF39" s="130">
        <f t="shared" si="38"/>
        <v>0</v>
      </c>
      <c r="BG39" s="123">
        <f>'[4]Spec Schs Calculations-22'!E30</f>
        <v>0</v>
      </c>
      <c r="BH39" s="130">
        <f t="shared" si="39"/>
        <v>0</v>
      </c>
      <c r="BI39" s="131">
        <f>'[4]Spec Schs Calculations-22'!F30</f>
        <v>0</v>
      </c>
      <c r="BJ39" s="130">
        <f t="shared" si="40"/>
        <v>0</v>
      </c>
      <c r="BK39" s="127">
        <f t="shared" si="41"/>
        <v>0</v>
      </c>
      <c r="BL39" s="11"/>
    </row>
    <row r="40" spans="1:64" ht="14.5" x14ac:dyDescent="0.35">
      <c r="A40" s="101">
        <v>4700780</v>
      </c>
      <c r="B40" s="95" t="s">
        <v>384</v>
      </c>
      <c r="C40" s="95">
        <f>'[4]2021-2022 Prelim-merged'!F33</f>
        <v>614829.29458394786</v>
      </c>
      <c r="D40" s="95">
        <f>'[4]2021-2022 Prelim-merged'!G33</f>
        <v>151984.08554800719</v>
      </c>
      <c r="E40" s="95">
        <f>'[4]2021-2022 Prelim-merged'!H33</f>
        <v>275023.76744724583</v>
      </c>
      <c r="F40" s="95">
        <f>'[4]2021-2022 Prelim-merged'!I33</f>
        <v>234894.77220886986</v>
      </c>
      <c r="G40" s="95">
        <f>'[4]2021-2022 Prelim-merged'!J33</f>
        <v>1276731.9197880707</v>
      </c>
      <c r="H40" s="95">
        <f>'[4]2021-2022 Prelim-merged'!K33</f>
        <v>561948.13095749624</v>
      </c>
      <c r="I40" s="95">
        <f>'[4]2021-2022 Prelim-merged'!L33</f>
        <v>142594.27378531403</v>
      </c>
      <c r="J40" s="95">
        <f>'[4]2021-2022 Prelim-merged'!M33</f>
        <v>250894.25260210471</v>
      </c>
      <c r="K40" s="95">
        <f>'[4]2021-2022 Prelim-merged'!N33</f>
        <v>216965.28093355949</v>
      </c>
      <c r="L40" s="95">
        <f>'[4]2021-2022 Prelim-merged'!O33</f>
        <v>1172401.9382784744</v>
      </c>
      <c r="M40" s="95">
        <f t="shared" si="3"/>
        <v>1172401.9382784744</v>
      </c>
      <c r="N40" s="95">
        <f>'[4]Hold Harmless Base-22'!Y32</f>
        <v>1117151.2894685061</v>
      </c>
      <c r="O40" s="110">
        <f t="shared" si="4"/>
        <v>55250.648809968261</v>
      </c>
      <c r="P40" s="111">
        <f t="shared" si="5"/>
        <v>55250.648809968261</v>
      </c>
      <c r="Q40" s="112">
        <f t="shared" si="6"/>
        <v>47855.506472889268</v>
      </c>
      <c r="R40" s="113">
        <f t="shared" si="7"/>
        <v>1124546.431805585</v>
      </c>
      <c r="S40" s="114">
        <f t="shared" si="8"/>
        <v>1.0066196426632577</v>
      </c>
      <c r="T40" s="115">
        <f t="shared" si="9"/>
        <v>0.95918165527501675</v>
      </c>
      <c r="U40" s="101" t="b">
        <f t="shared" si="10"/>
        <v>0</v>
      </c>
      <c r="V40" s="95">
        <f t="shared" si="11"/>
        <v>1114446.2550659373</v>
      </c>
      <c r="W40" s="95">
        <f t="shared" si="12"/>
        <v>1114446.2550659368</v>
      </c>
      <c r="X40" s="95">
        <f t="shared" si="13"/>
        <v>1114446.2550659368</v>
      </c>
      <c r="Y40" s="95">
        <f>'[4]Hold Harmless Base-22'!L32</f>
        <v>537980.86238925019</v>
      </c>
      <c r="Z40" s="95">
        <f>'[4]Hold Harmless Base-22'!M32</f>
        <v>132987.36760402442</v>
      </c>
      <c r="AA40" s="95">
        <f>'[4]Hold Harmless Base-22'!N32</f>
        <v>240648.13581944254</v>
      </c>
      <c r="AB40" s="95">
        <f>'[4]Hold Harmless Base-22'!O32</f>
        <v>205534.92365578894</v>
      </c>
      <c r="AC40" s="95">
        <f t="shared" si="14"/>
        <v>1117151.2894685061</v>
      </c>
      <c r="AD40" s="116">
        <f>'[4]Populations-merged FY22'!M33</f>
        <v>0.1724972087830294</v>
      </c>
      <c r="AE40" s="117">
        <f t="shared" si="15"/>
        <v>0</v>
      </c>
      <c r="AF40" s="117">
        <f t="shared" si="16"/>
        <v>0.9</v>
      </c>
      <c r="AG40" s="117">
        <f t="shared" si="17"/>
        <v>0</v>
      </c>
      <c r="AH40" s="117">
        <f t="shared" si="18"/>
        <v>0.9</v>
      </c>
      <c r="AI40" s="95">
        <f t="shared" si="19"/>
        <v>1005436.1605216556</v>
      </c>
      <c r="AJ40" s="95">
        <f t="shared" si="20"/>
        <v>0</v>
      </c>
      <c r="AK40" s="95">
        <f t="shared" si="21"/>
        <v>1114446.2550659368</v>
      </c>
      <c r="AL40" s="95">
        <f t="shared" si="22"/>
        <v>1108181.2592326661</v>
      </c>
      <c r="AM40" s="95">
        <f t="shared" si="23"/>
        <v>1108181.2592326661</v>
      </c>
      <c r="AN40" s="95">
        <f t="shared" si="24"/>
        <v>0</v>
      </c>
      <c r="AO40" s="95">
        <f t="shared" si="25"/>
        <v>1108181.2592326661</v>
      </c>
      <c r="AP40" s="95">
        <f t="shared" si="26"/>
        <v>1108092.7199696023</v>
      </c>
      <c r="AQ40" s="95">
        <f t="shared" si="27"/>
        <v>1108092.7199696023</v>
      </c>
      <c r="AR40" s="95">
        <f t="shared" si="28"/>
        <v>0</v>
      </c>
      <c r="AS40" s="95">
        <f t="shared" si="29"/>
        <v>1108092.7199696023</v>
      </c>
      <c r="AT40" s="95">
        <f t="shared" si="30"/>
        <v>1108092.7199696021</v>
      </c>
      <c r="AU40" s="95">
        <f t="shared" si="31"/>
        <v>1108092.7199696021</v>
      </c>
      <c r="AV40" s="95">
        <f t="shared" si="32"/>
        <v>0</v>
      </c>
      <c r="AW40" s="95">
        <f>'[4]Populations-merged FY22'!K33</f>
        <v>927</v>
      </c>
      <c r="AX40" s="103">
        <f t="shared" si="33"/>
        <v>1195</v>
      </c>
      <c r="AY40" s="104">
        <f>'[4]Populations-merged FY22'!G33</f>
        <v>0</v>
      </c>
      <c r="AZ40" s="118">
        <f t="shared" si="34"/>
        <v>0</v>
      </c>
      <c r="BA40" s="119">
        <f t="shared" si="35"/>
        <v>1108092.7199696021</v>
      </c>
      <c r="BB40" s="128">
        <f t="shared" si="36"/>
        <v>1105702.7199696021</v>
      </c>
      <c r="BC40" s="121">
        <f>'[4]Spec Schs Calculations-22'!C31</f>
        <v>1</v>
      </c>
      <c r="BD40" s="129">
        <f t="shared" si="37"/>
        <v>1195</v>
      </c>
      <c r="BE40" s="123">
        <f>'[4]Spec Schs Calculations-22'!D31</f>
        <v>0</v>
      </c>
      <c r="BF40" s="130">
        <f t="shared" si="38"/>
        <v>0</v>
      </c>
      <c r="BG40" s="123">
        <f>'[4]Spec Schs Calculations-22'!E31</f>
        <v>1</v>
      </c>
      <c r="BH40" s="130">
        <f t="shared" si="39"/>
        <v>1195</v>
      </c>
      <c r="BI40" s="131">
        <f>'[4]Spec Schs Calculations-22'!F31</f>
        <v>0</v>
      </c>
      <c r="BJ40" s="130">
        <f t="shared" si="40"/>
        <v>0</v>
      </c>
      <c r="BK40" s="127">
        <f t="shared" si="41"/>
        <v>2390</v>
      </c>
      <c r="BL40" s="11"/>
    </row>
    <row r="41" spans="1:64" ht="14.5" x14ac:dyDescent="0.35">
      <c r="A41" s="101">
        <v>4700149</v>
      </c>
      <c r="B41" s="133" t="s">
        <v>385</v>
      </c>
      <c r="C41" s="95">
        <f>'[4]2021-2022 Prelim-merged'!F34</f>
        <v>834764.12116324785</v>
      </c>
      <c r="D41" s="134">
        <f>'[4]2021-2022 Prelim-merged'!G34</f>
        <v>0</v>
      </c>
      <c r="E41" s="95">
        <f>'[4]2021-2022 Prelim-merged'!H34</f>
        <v>653409.73949821631</v>
      </c>
      <c r="F41" s="95">
        <f>'[4]2021-2022 Prelim-merged'!I34</f>
        <v>666135.86906789057</v>
      </c>
      <c r="G41" s="95">
        <f>'[4]2021-2022 Prelim-merged'!J34</f>
        <v>2154309.7297293548</v>
      </c>
      <c r="H41" s="95">
        <f>'[4]2021-2022 Prelim-merged'!K34</f>
        <v>709549.50298876071</v>
      </c>
      <c r="I41" s="95">
        <f>'[4]2021-2022 Prelim-merged'!L34</f>
        <v>0</v>
      </c>
      <c r="J41" s="95">
        <f>'[4]2021-2022 Prelim-merged'!M34</f>
        <v>555398.27857348381</v>
      </c>
      <c r="K41" s="95">
        <f>'[4]2021-2022 Prelim-merged'!N34</f>
        <v>566215.48870770691</v>
      </c>
      <c r="L41" s="95">
        <f>'[4]2021-2022 Prelim-merged'!O34</f>
        <v>1831163.2702699513</v>
      </c>
      <c r="M41" s="95">
        <f t="shared" si="3"/>
        <v>1831163.2702699513</v>
      </c>
      <c r="N41" s="95">
        <f>'[4]Hold Harmless Base-22'!Y33</f>
        <v>2133357.4037077762</v>
      </c>
      <c r="O41" s="110">
        <f t="shared" si="4"/>
        <v>-302194.1334378249</v>
      </c>
      <c r="P41" s="111" t="str">
        <f t="shared" si="5"/>
        <v>0</v>
      </c>
      <c r="Q41" s="112">
        <f t="shared" si="6"/>
        <v>0</v>
      </c>
      <c r="R41" s="113">
        <f t="shared" si="7"/>
        <v>1831163.2702699513</v>
      </c>
      <c r="S41" s="114">
        <f t="shared" si="8"/>
        <v>0.8583480982077305</v>
      </c>
      <c r="T41" s="115">
        <f t="shared" si="9"/>
        <v>1</v>
      </c>
      <c r="U41" s="101" t="b">
        <f t="shared" si="10"/>
        <v>0</v>
      </c>
      <c r="V41" s="95">
        <f t="shared" si="11"/>
        <v>1814716.5748327679</v>
      </c>
      <c r="W41" s="95">
        <f t="shared" si="12"/>
        <v>1814716.5748327672</v>
      </c>
      <c r="X41" s="95">
        <f t="shared" si="13"/>
        <v>1814716.5748327672</v>
      </c>
      <c r="Y41" s="95">
        <f>'[4]Hold Harmless Base-22'!L33</f>
        <v>826645.39534756565</v>
      </c>
      <c r="Z41" s="95">
        <f>'[4]Hold Harmless Base-22'!M33</f>
        <v>0</v>
      </c>
      <c r="AA41" s="95">
        <f>'[4]Hold Harmless Base-22'!N33</f>
        <v>647054.8251148694</v>
      </c>
      <c r="AB41" s="95">
        <f>'[4]Hold Harmless Base-22'!O33</f>
        <v>659657.18324534106</v>
      </c>
      <c r="AC41" s="95">
        <f t="shared" si="14"/>
        <v>2133357.4037077762</v>
      </c>
      <c r="AD41" s="116">
        <f>'[4]Populations-merged FY22'!M34</f>
        <v>7.34599537734901E-2</v>
      </c>
      <c r="AE41" s="117">
        <f t="shared" si="15"/>
        <v>0.85</v>
      </c>
      <c r="AF41" s="117">
        <f t="shared" si="16"/>
        <v>0</v>
      </c>
      <c r="AG41" s="117">
        <f t="shared" si="17"/>
        <v>0</v>
      </c>
      <c r="AH41" s="117">
        <f t="shared" si="18"/>
        <v>0.85</v>
      </c>
      <c r="AI41" s="95">
        <f t="shared" si="19"/>
        <v>1813353.7931516098</v>
      </c>
      <c r="AJ41" s="95">
        <f t="shared" si="20"/>
        <v>0</v>
      </c>
      <c r="AK41" s="95">
        <f t="shared" si="21"/>
        <v>1814716.5748327672</v>
      </c>
      <c r="AL41" s="95">
        <f t="shared" si="22"/>
        <v>1804514.9238081316</v>
      </c>
      <c r="AM41" s="95">
        <f t="shared" si="23"/>
        <v>1804514.9238081316</v>
      </c>
      <c r="AN41" s="95">
        <f t="shared" si="24"/>
        <v>1813353.7931516098</v>
      </c>
      <c r="AO41" s="95">
        <f t="shared" si="25"/>
        <v>0</v>
      </c>
      <c r="AP41" s="95">
        <f t="shared" si="26"/>
        <v>0</v>
      </c>
      <c r="AQ41" s="95">
        <f t="shared" si="27"/>
        <v>1813353.7931516098</v>
      </c>
      <c r="AR41" s="95">
        <f t="shared" si="28"/>
        <v>0</v>
      </c>
      <c r="AS41" s="95">
        <f t="shared" si="29"/>
        <v>0</v>
      </c>
      <c r="AT41" s="95">
        <f t="shared" si="30"/>
        <v>0</v>
      </c>
      <c r="AU41" s="95">
        <f t="shared" si="31"/>
        <v>1813353.7931516098</v>
      </c>
      <c r="AV41" s="95">
        <f t="shared" si="32"/>
        <v>0</v>
      </c>
      <c r="AW41" s="95">
        <f>'[4]Populations-merged FY22'!K34</f>
        <v>731</v>
      </c>
      <c r="AX41" s="103">
        <f t="shared" si="33"/>
        <v>2481</v>
      </c>
      <c r="AY41" s="104">
        <f>'[4]Populations-merged FY22'!G34</f>
        <v>0</v>
      </c>
      <c r="AZ41" s="118">
        <f t="shared" si="34"/>
        <v>0</v>
      </c>
      <c r="BA41" s="119">
        <f t="shared" si="35"/>
        <v>1813353.7931516098</v>
      </c>
      <c r="BB41" s="128">
        <f t="shared" si="36"/>
        <v>1813353.7931516098</v>
      </c>
      <c r="BC41" s="121">
        <f>'[4]Spec Schs Calculations-22'!C32</f>
        <v>0</v>
      </c>
      <c r="BD41" s="129">
        <f t="shared" si="37"/>
        <v>0</v>
      </c>
      <c r="BE41" s="123">
        <f>'[4]Spec Schs Calculations-22'!D32</f>
        <v>0</v>
      </c>
      <c r="BF41" s="130">
        <f t="shared" si="38"/>
        <v>0</v>
      </c>
      <c r="BG41" s="123">
        <f>'[4]Spec Schs Calculations-22'!E32</f>
        <v>0</v>
      </c>
      <c r="BH41" s="130">
        <f t="shared" si="39"/>
        <v>0</v>
      </c>
      <c r="BI41" s="131">
        <f>'[4]Spec Schs Calculations-22'!F32</f>
        <v>0</v>
      </c>
      <c r="BJ41" s="130">
        <f t="shared" si="40"/>
        <v>0</v>
      </c>
      <c r="BK41" s="127">
        <f t="shared" si="41"/>
        <v>0</v>
      </c>
      <c r="BL41" s="11"/>
    </row>
    <row r="42" spans="1:64" ht="14.5" x14ac:dyDescent="0.35">
      <c r="A42" s="101">
        <v>4700850</v>
      </c>
      <c r="B42" s="95" t="s">
        <v>386</v>
      </c>
      <c r="C42" s="95">
        <f>'[4]2021-2022 Prelim-merged'!F35</f>
        <v>225418.62312885353</v>
      </c>
      <c r="D42" s="95">
        <f>'[4]2021-2022 Prelim-merged'!G35</f>
        <v>55722.854463064054</v>
      </c>
      <c r="E42" s="95">
        <f>'[4]2021-2022 Prelim-merged'!H35</f>
        <v>103543.49795653003</v>
      </c>
      <c r="F42" s="95">
        <f>'[4]2021-2022 Prelim-merged'!I35</f>
        <v>83216.631278688597</v>
      </c>
      <c r="G42" s="95">
        <f>'[4]2021-2022 Prelim-merged'!J35</f>
        <v>467901.60682713625</v>
      </c>
      <c r="H42" s="95">
        <f>'[4]2021-2022 Prelim-merged'!K35</f>
        <v>209152.88724407344</v>
      </c>
      <c r="I42" s="95">
        <f>'[4]2021-2022 Prelim-merged'!L35</f>
        <v>53072.52115218102</v>
      </c>
      <c r="J42" s="95">
        <f>'[4]2021-2022 Prelim-merged'!M35</f>
        <v>94574.624123035042</v>
      </c>
      <c r="K42" s="95">
        <f>'[4]2021-2022 Prelim-merged'!N35</f>
        <v>78334.154932871272</v>
      </c>
      <c r="L42" s="95">
        <f>'[4]2021-2022 Prelim-merged'!O35</f>
        <v>435134.18745216081</v>
      </c>
      <c r="M42" s="95">
        <f t="shared" si="3"/>
        <v>435134.18745216081</v>
      </c>
      <c r="N42" s="95">
        <f>'[4]Hold Harmless Base-22'!Y34</f>
        <v>430703.691315423</v>
      </c>
      <c r="O42" s="110">
        <f t="shared" si="4"/>
        <v>4430.4961367378128</v>
      </c>
      <c r="P42" s="111">
        <f t="shared" si="5"/>
        <v>4430.4961367378128</v>
      </c>
      <c r="Q42" s="112">
        <f t="shared" si="6"/>
        <v>3837.4868190057205</v>
      </c>
      <c r="R42" s="113">
        <f t="shared" si="7"/>
        <v>431296.70063315507</v>
      </c>
      <c r="S42" s="114">
        <f t="shared" si="8"/>
        <v>1.0013768382525836</v>
      </c>
      <c r="T42" s="115">
        <f t="shared" si="9"/>
        <v>0.99118091170570766</v>
      </c>
      <c r="U42" s="101" t="b">
        <f t="shared" si="10"/>
        <v>0</v>
      </c>
      <c r="V42" s="95">
        <f t="shared" si="11"/>
        <v>427422.98516848771</v>
      </c>
      <c r="W42" s="95">
        <f t="shared" si="12"/>
        <v>427422.98516848753</v>
      </c>
      <c r="X42" s="95">
        <f t="shared" si="13"/>
        <v>427422.98516848753</v>
      </c>
      <c r="Y42" s="95">
        <f>'[4]Hold Harmless Base-22'!L34</f>
        <v>207497.96892385173</v>
      </c>
      <c r="Z42" s="95">
        <f>'[4]Hold Harmless Base-22'!M34</f>
        <v>51292.918762598878</v>
      </c>
      <c r="AA42" s="95">
        <f>'[4]Hold Harmless Base-22'!N34</f>
        <v>95311.847898963097</v>
      </c>
      <c r="AB42" s="95">
        <f>'[4]Hold Harmless Base-22'!O34</f>
        <v>76600.955730009271</v>
      </c>
      <c r="AC42" s="95">
        <f t="shared" si="14"/>
        <v>430703.691315423</v>
      </c>
      <c r="AD42" s="116">
        <f>'[4]Populations-merged FY22'!M35</f>
        <v>0.19589345172031078</v>
      </c>
      <c r="AE42" s="117">
        <f t="shared" si="15"/>
        <v>0</v>
      </c>
      <c r="AF42" s="117">
        <f t="shared" si="16"/>
        <v>0.9</v>
      </c>
      <c r="AG42" s="117">
        <f t="shared" si="17"/>
        <v>0</v>
      </c>
      <c r="AH42" s="117">
        <f t="shared" si="18"/>
        <v>0.9</v>
      </c>
      <c r="AI42" s="95">
        <f t="shared" si="19"/>
        <v>387633.32218388072</v>
      </c>
      <c r="AJ42" s="95">
        <f t="shared" si="20"/>
        <v>0</v>
      </c>
      <c r="AK42" s="95">
        <f t="shared" si="21"/>
        <v>427422.98516848753</v>
      </c>
      <c r="AL42" s="95">
        <f t="shared" si="22"/>
        <v>425020.17461665318</v>
      </c>
      <c r="AM42" s="95">
        <f t="shared" si="23"/>
        <v>425020.17461665318</v>
      </c>
      <c r="AN42" s="95">
        <f t="shared" si="24"/>
        <v>0</v>
      </c>
      <c r="AO42" s="95">
        <f t="shared" si="25"/>
        <v>425020.17461665318</v>
      </c>
      <c r="AP42" s="95">
        <f t="shared" si="26"/>
        <v>424986.21719972853</v>
      </c>
      <c r="AQ42" s="95">
        <f t="shared" si="27"/>
        <v>424986.21719972853</v>
      </c>
      <c r="AR42" s="95">
        <f t="shared" si="28"/>
        <v>0</v>
      </c>
      <c r="AS42" s="95">
        <f t="shared" si="29"/>
        <v>424986.21719972853</v>
      </c>
      <c r="AT42" s="95">
        <f t="shared" si="30"/>
        <v>424986.21719972842</v>
      </c>
      <c r="AU42" s="95">
        <f t="shared" si="31"/>
        <v>424986.21719972842</v>
      </c>
      <c r="AV42" s="95">
        <f t="shared" si="32"/>
        <v>0</v>
      </c>
      <c r="AW42" s="95">
        <f>'[4]Populations-merged FY22'!K35</f>
        <v>353</v>
      </c>
      <c r="AX42" s="103">
        <f t="shared" si="33"/>
        <v>1204</v>
      </c>
      <c r="AY42" s="104">
        <f>'[4]Populations-merged FY22'!G35</f>
        <v>0</v>
      </c>
      <c r="AZ42" s="118">
        <f t="shared" si="34"/>
        <v>0</v>
      </c>
      <c r="BA42" s="119">
        <f t="shared" si="35"/>
        <v>424986.21719972842</v>
      </c>
      <c r="BB42" s="370">
        <f t="shared" si="36"/>
        <v>424986.21719972842</v>
      </c>
      <c r="BC42" s="121">
        <f>'[4]Spec Schs Calculations-22'!C33</f>
        <v>0</v>
      </c>
      <c r="BD42" s="129">
        <f t="shared" si="37"/>
        <v>0</v>
      </c>
      <c r="BE42" s="123">
        <f>'[4]Spec Schs Calculations-22'!D33</f>
        <v>0</v>
      </c>
      <c r="BF42" s="130">
        <f t="shared" si="38"/>
        <v>0</v>
      </c>
      <c r="BG42" s="123">
        <f>'[4]Spec Schs Calculations-22'!E33</f>
        <v>0</v>
      </c>
      <c r="BH42" s="130">
        <f t="shared" si="39"/>
        <v>0</v>
      </c>
      <c r="BI42" s="131">
        <f>'[4]Spec Schs Calculations-22'!F33</f>
        <v>0</v>
      </c>
      <c r="BJ42" s="130">
        <f t="shared" si="40"/>
        <v>0</v>
      </c>
      <c r="BK42" s="127">
        <f t="shared" si="41"/>
        <v>0</v>
      </c>
      <c r="BL42" s="11"/>
    </row>
    <row r="43" spans="1:64" ht="14.5" x14ac:dyDescent="0.35">
      <c r="A43" s="101">
        <v>4700900</v>
      </c>
      <c r="B43" s="95" t="s">
        <v>387</v>
      </c>
      <c r="C43" s="95">
        <f>'[4]2021-2022 Prelim-merged'!F36</f>
        <v>955774.96206633886</v>
      </c>
      <c r="D43" s="95">
        <f>'[4]2021-2022 Prelim-merged'!G36</f>
        <v>236264.90292339155</v>
      </c>
      <c r="E43" s="95">
        <f>'[4]2021-2022 Prelim-merged'!H36</f>
        <v>468349.92465745151</v>
      </c>
      <c r="F43" s="95">
        <f>'[4]2021-2022 Prelim-merged'!I36</f>
        <v>416137.12069175066</v>
      </c>
      <c r="G43" s="95">
        <f>'[4]2021-2022 Prelim-merged'!J36</f>
        <v>2076526.9103389326</v>
      </c>
      <c r="H43" s="95">
        <f>'[4]2021-2022 Prelim-merged'!K36</f>
        <v>972440.72287618043</v>
      </c>
      <c r="I43" s="95">
        <f>'[4]2021-2022 Prelim-merged'!L36</f>
        <v>246756.72190870374</v>
      </c>
      <c r="J43" s="95">
        <f>'[4]2021-2022 Prelim-merged'!M36</f>
        <v>494074.15968900762</v>
      </c>
      <c r="K43" s="95">
        <f>'[4]2021-2022 Prelim-merged'!N36</f>
        <v>427259.44395761989</v>
      </c>
      <c r="L43" s="95">
        <f>'[4]2021-2022 Prelim-merged'!O36</f>
        <v>2140531.0484315115</v>
      </c>
      <c r="M43" s="95">
        <f t="shared" si="3"/>
        <v>2140531.0484315115</v>
      </c>
      <c r="N43" s="95">
        <f>'[4]Hold Harmless Base-22'!Y35</f>
        <v>2036948.6360443938</v>
      </c>
      <c r="O43" s="110">
        <f t="shared" si="4"/>
        <v>103582.41238711774</v>
      </c>
      <c r="P43" s="111">
        <f t="shared" si="5"/>
        <v>103582.41238711774</v>
      </c>
      <c r="Q43" s="112">
        <f t="shared" si="6"/>
        <v>89718.20083993049</v>
      </c>
      <c r="R43" s="113">
        <f t="shared" si="7"/>
        <v>2050812.8475915811</v>
      </c>
      <c r="S43" s="114">
        <f t="shared" si="8"/>
        <v>1.0068063628615156</v>
      </c>
      <c r="T43" s="115">
        <f t="shared" si="9"/>
        <v>0.95808600818676648</v>
      </c>
      <c r="U43" s="101" t="b">
        <f t="shared" si="10"/>
        <v>0</v>
      </c>
      <c r="V43" s="95">
        <f t="shared" si="11"/>
        <v>2032393.3571776929</v>
      </c>
      <c r="W43" s="95">
        <f t="shared" si="12"/>
        <v>2032393.357177692</v>
      </c>
      <c r="X43" s="95">
        <f t="shared" si="13"/>
        <v>2032393.357177692</v>
      </c>
      <c r="Y43" s="95">
        <f>'[4]Hold Harmless Base-22'!L35</f>
        <v>937558.04254356725</v>
      </c>
      <c r="Z43" s="95">
        <f>'[4]Hold Harmless Base-22'!M35</f>
        <v>231761.73126329095</v>
      </c>
      <c r="AA43" s="95">
        <f>'[4]Hold Harmless Base-22'!N35</f>
        <v>459423.24921124044</v>
      </c>
      <c r="AB43" s="95">
        <f>'[4]Hold Harmless Base-22'!O35</f>
        <v>408205.61302629526</v>
      </c>
      <c r="AC43" s="95">
        <f t="shared" si="14"/>
        <v>2036948.6360443938</v>
      </c>
      <c r="AD43" s="116">
        <f>'[4]Populations-merged FY22'!M36</f>
        <v>0.2128923911639323</v>
      </c>
      <c r="AE43" s="117">
        <f t="shared" si="15"/>
        <v>0</v>
      </c>
      <c r="AF43" s="117">
        <f t="shared" si="16"/>
        <v>0.9</v>
      </c>
      <c r="AG43" s="117">
        <f t="shared" si="17"/>
        <v>0</v>
      </c>
      <c r="AH43" s="117">
        <f t="shared" si="18"/>
        <v>0.9</v>
      </c>
      <c r="AI43" s="95">
        <f t="shared" si="19"/>
        <v>1833253.7724399543</v>
      </c>
      <c r="AJ43" s="95">
        <f t="shared" si="20"/>
        <v>0</v>
      </c>
      <c r="AK43" s="95">
        <f t="shared" si="21"/>
        <v>2032393.357177692</v>
      </c>
      <c r="AL43" s="95">
        <f t="shared" si="22"/>
        <v>2020968.009516102</v>
      </c>
      <c r="AM43" s="95">
        <f t="shared" si="23"/>
        <v>2020968.009516102</v>
      </c>
      <c r="AN43" s="95">
        <f t="shared" si="24"/>
        <v>0</v>
      </c>
      <c r="AO43" s="95">
        <f t="shared" si="25"/>
        <v>2020968.009516102</v>
      </c>
      <c r="AP43" s="95">
        <f t="shared" si="26"/>
        <v>2020806.5422319844</v>
      </c>
      <c r="AQ43" s="95">
        <f t="shared" si="27"/>
        <v>2020806.5422319844</v>
      </c>
      <c r="AR43" s="95">
        <f t="shared" si="28"/>
        <v>0</v>
      </c>
      <c r="AS43" s="95">
        <f t="shared" si="29"/>
        <v>2020806.5422319844</v>
      </c>
      <c r="AT43" s="95">
        <f t="shared" si="30"/>
        <v>2020806.542231984</v>
      </c>
      <c r="AU43" s="95">
        <f t="shared" si="31"/>
        <v>2020806.542231984</v>
      </c>
      <c r="AV43" s="95">
        <f t="shared" si="32"/>
        <v>0</v>
      </c>
      <c r="AW43" s="95">
        <f>'[4]Populations-merged FY22'!K36</f>
        <v>1648</v>
      </c>
      <c r="AX43" s="103">
        <f t="shared" si="33"/>
        <v>1226</v>
      </c>
      <c r="AY43" s="104">
        <f>'[4]Populations-merged FY22'!G36</f>
        <v>14</v>
      </c>
      <c r="AZ43" s="118">
        <f t="shared" si="34"/>
        <v>17164</v>
      </c>
      <c r="BA43" s="119">
        <f t="shared" si="35"/>
        <v>2003642.542231984</v>
      </c>
      <c r="BB43" s="128">
        <f t="shared" si="36"/>
        <v>1996286.542231984</v>
      </c>
      <c r="BC43" s="121">
        <f>'[4]Spec Schs Calculations-22'!C34</f>
        <v>3</v>
      </c>
      <c r="BD43" s="129">
        <f t="shared" si="37"/>
        <v>3678</v>
      </c>
      <c r="BE43" s="123">
        <f>'[4]Spec Schs Calculations-22'!D34</f>
        <v>0</v>
      </c>
      <c r="BF43" s="130">
        <f t="shared" si="38"/>
        <v>0</v>
      </c>
      <c r="BG43" s="123">
        <f>'[4]Spec Schs Calculations-22'!E34</f>
        <v>1</v>
      </c>
      <c r="BH43" s="130">
        <f t="shared" si="39"/>
        <v>1226</v>
      </c>
      <c r="BI43" s="131">
        <f>'[4]Spec Schs Calculations-22'!F34</f>
        <v>2</v>
      </c>
      <c r="BJ43" s="130">
        <f t="shared" si="40"/>
        <v>2452</v>
      </c>
      <c r="BK43" s="127">
        <f t="shared" si="41"/>
        <v>7356</v>
      </c>
      <c r="BL43" s="11"/>
    </row>
    <row r="44" spans="1:64" ht="14.5" x14ac:dyDescent="0.35">
      <c r="A44" s="101">
        <v>4703180</v>
      </c>
      <c r="B44" s="133" t="s">
        <v>388</v>
      </c>
      <c r="C44" s="95">
        <f>'[4]2021-2022 Prelim-merged'!F37</f>
        <v>14092043</v>
      </c>
      <c r="D44" s="95">
        <f>'[4]2021-2022 Prelim-merged'!G37</f>
        <v>3483513</v>
      </c>
      <c r="E44" s="95">
        <f>'[4]2021-2022 Prelim-merged'!H37</f>
        <v>12193796</v>
      </c>
      <c r="F44" s="95">
        <f>'[4]2021-2022 Prelim-merged'!I37</f>
        <v>13423258</v>
      </c>
      <c r="G44" s="95">
        <f>'[4]2021-2022 Prelim-merged'!J37</f>
        <v>43192610</v>
      </c>
      <c r="H44" s="95">
        <f>'[4]2021-2022 Prelim-merged'!K37</f>
        <v>12589424</v>
      </c>
      <c r="I44" s="95">
        <f>'[4]2021-2022 Prelim-merged'!L37</f>
        <v>3112070</v>
      </c>
      <c r="J44" s="95">
        <f>'[4]2021-2022 Prelim-merged'!M37</f>
        <v>10893609</v>
      </c>
      <c r="K44" s="95">
        <f>'[4]2021-2022 Prelim-merged'!N37</f>
        <v>11991648</v>
      </c>
      <c r="L44" s="95">
        <f>'[4]2021-2022 Prelim-merged'!O37</f>
        <v>38586751</v>
      </c>
      <c r="M44" s="95">
        <f t="shared" si="3"/>
        <v>38586751</v>
      </c>
      <c r="N44" s="95">
        <f>'[4]Hold Harmless Base-22'!Y36</f>
        <v>37172784.809589118</v>
      </c>
      <c r="O44" s="110">
        <f t="shared" si="4"/>
        <v>1413966.1904108822</v>
      </c>
      <c r="P44" s="111">
        <f t="shared" si="5"/>
        <v>1413966.1904108822</v>
      </c>
      <c r="Q44" s="112">
        <f t="shared" si="6"/>
        <v>1224710.8339014894</v>
      </c>
      <c r="R44" s="113">
        <f t="shared" si="7"/>
        <v>37362040.166098513</v>
      </c>
      <c r="S44" s="114">
        <f t="shared" si="8"/>
        <v>1.0050912342854812</v>
      </c>
      <c r="T44" s="115">
        <f t="shared" si="9"/>
        <v>0.96826084595975737</v>
      </c>
      <c r="U44" s="101" t="b">
        <f t="shared" si="10"/>
        <v>0</v>
      </c>
      <c r="V44" s="95">
        <f t="shared" si="11"/>
        <v>37026470.910478264</v>
      </c>
      <c r="W44" s="95">
        <f t="shared" si="12"/>
        <v>37026470.910478249</v>
      </c>
      <c r="X44" s="95">
        <f t="shared" si="13"/>
        <v>37026470.910478249</v>
      </c>
      <c r="Y44" s="95">
        <f>'[4]Hold Harmless Base-22'!L36</f>
        <v>12128011.758642895</v>
      </c>
      <c r="Z44" s="95">
        <f>'[4]Hold Harmless Base-22'!M36</f>
        <v>2998010.0561278006</v>
      </c>
      <c r="AA44" s="95">
        <f>'[4]Hold Harmless Base-22'!N36</f>
        <v>10494326.569291102</v>
      </c>
      <c r="AB44" s="95">
        <f>'[4]Hold Harmless Base-22'!O36</f>
        <v>11552436.425527319</v>
      </c>
      <c r="AC44" s="95">
        <f t="shared" si="14"/>
        <v>37172784.809589118</v>
      </c>
      <c r="AD44" s="116">
        <f>'[4]Populations-merged FY22'!M37</f>
        <v>0.17768734449458104</v>
      </c>
      <c r="AE44" s="117">
        <f t="shared" si="15"/>
        <v>0</v>
      </c>
      <c r="AF44" s="117">
        <f t="shared" si="16"/>
        <v>0.9</v>
      </c>
      <c r="AG44" s="117">
        <f t="shared" si="17"/>
        <v>0</v>
      </c>
      <c r="AH44" s="117">
        <f t="shared" si="18"/>
        <v>0.9</v>
      </c>
      <c r="AI44" s="95">
        <f t="shared" si="19"/>
        <v>33455506.328630205</v>
      </c>
      <c r="AJ44" s="95">
        <f t="shared" si="20"/>
        <v>0</v>
      </c>
      <c r="AK44" s="95">
        <f t="shared" si="21"/>
        <v>37026470.910478249</v>
      </c>
      <c r="AL44" s="95">
        <f t="shared" si="22"/>
        <v>36818322.078786813</v>
      </c>
      <c r="AM44" s="95">
        <f t="shared" si="23"/>
        <v>36818322.078786813</v>
      </c>
      <c r="AN44" s="95">
        <f t="shared" si="24"/>
        <v>0</v>
      </c>
      <c r="AO44" s="95">
        <f t="shared" si="25"/>
        <v>36818322.078786813</v>
      </c>
      <c r="AP44" s="95">
        <f t="shared" si="26"/>
        <v>36815380.44168824</v>
      </c>
      <c r="AQ44" s="95">
        <f t="shared" si="27"/>
        <v>36815380.44168824</v>
      </c>
      <c r="AR44" s="95">
        <f t="shared" si="28"/>
        <v>0</v>
      </c>
      <c r="AS44" s="95">
        <f t="shared" si="29"/>
        <v>36815380.44168824</v>
      </c>
      <c r="AT44" s="95">
        <f t="shared" si="30"/>
        <v>36815380.441688232</v>
      </c>
      <c r="AU44" s="95">
        <f t="shared" si="31"/>
        <v>36815380.441688232</v>
      </c>
      <c r="AV44" s="95">
        <f t="shared" si="32"/>
        <v>0</v>
      </c>
      <c r="AW44" s="95">
        <f>'[4]Populations-merged FY22'!K37</f>
        <v>16854</v>
      </c>
      <c r="AX44" s="103">
        <f t="shared" si="33"/>
        <v>2184</v>
      </c>
      <c r="AY44" s="104">
        <f>'[4]Populations-merged FY22'!G37</f>
        <v>142</v>
      </c>
      <c r="AZ44" s="118">
        <f t="shared" si="34"/>
        <v>310128</v>
      </c>
      <c r="BA44" s="119">
        <f t="shared" si="35"/>
        <v>36505252.441688232</v>
      </c>
      <c r="BB44" s="136">
        <f t="shared" si="36"/>
        <v>36417892.441688232</v>
      </c>
      <c r="BC44" s="121">
        <f>'[4]Spec Schs Calculations-22'!C35</f>
        <v>20</v>
      </c>
      <c r="BD44" s="129">
        <f t="shared" si="37"/>
        <v>43680</v>
      </c>
      <c r="BE44" s="123">
        <f>'[4]Spec Schs Calculations-22'!D35</f>
        <v>0</v>
      </c>
      <c r="BF44" s="130">
        <f t="shared" si="38"/>
        <v>0</v>
      </c>
      <c r="BG44" s="123">
        <f>'[4]Spec Schs Calculations-22'!E35</f>
        <v>20</v>
      </c>
      <c r="BH44" s="130">
        <f t="shared" si="39"/>
        <v>43680</v>
      </c>
      <c r="BI44" s="131">
        <f>'[4]Spec Schs Calculations-22'!F35</f>
        <v>0</v>
      </c>
      <c r="BJ44" s="130">
        <f t="shared" si="40"/>
        <v>0</v>
      </c>
      <c r="BK44" s="127">
        <f t="shared" si="41"/>
        <v>87360</v>
      </c>
      <c r="BL44" s="11"/>
    </row>
    <row r="45" spans="1:64" ht="14.5" x14ac:dyDescent="0.35">
      <c r="A45" s="101">
        <v>4700930</v>
      </c>
      <c r="B45" s="95" t="s">
        <v>389</v>
      </c>
      <c r="C45" s="95">
        <f>'[4]2021-2022 Prelim-merged'!F38</f>
        <v>145395.01191811051</v>
      </c>
      <c r="D45" s="95">
        <f>'[4]2021-2022 Prelim-merged'!G38</f>
        <v>35941.241128676316</v>
      </c>
      <c r="E45" s="95">
        <f>'[4]2021-2022 Prelim-merged'!H38</f>
        <v>92877.480831664841</v>
      </c>
      <c r="F45" s="95">
        <f>'[4]2021-2022 Prelim-merged'!I38</f>
        <v>87189.00027133894</v>
      </c>
      <c r="G45" s="95">
        <f>'[4]2021-2022 Prelim-merged'!J38</f>
        <v>361402.7341497906</v>
      </c>
      <c r="H45" s="95">
        <f>'[4]2021-2022 Prelim-merged'!K38</f>
        <v>130842.19322167757</v>
      </c>
      <c r="I45" s="95">
        <f>'[4]2021-2022 Prelim-merged'!L38</f>
        <v>32344.005827967747</v>
      </c>
      <c r="J45" s="95">
        <f>'[4]2021-2022 Prelim-merged'!M38</f>
        <v>83581.963001727971</v>
      </c>
      <c r="K45" s="95">
        <f>'[4]2021-2022 Prelim-merged'!N38</f>
        <v>78460.662308238883</v>
      </c>
      <c r="L45" s="95">
        <f>'[4]2021-2022 Prelim-merged'!O38</f>
        <v>325228.82435961219</v>
      </c>
      <c r="M45" s="95">
        <f t="shared" si="3"/>
        <v>325228.82435961219</v>
      </c>
      <c r="N45" s="95">
        <f>'[4]Hold Harmless Base-22'!Y37</f>
        <v>331749.68672491179</v>
      </c>
      <c r="O45" s="110">
        <f t="shared" si="4"/>
        <v>-6520.862365299603</v>
      </c>
      <c r="P45" s="111" t="str">
        <f t="shared" si="5"/>
        <v>0</v>
      </c>
      <c r="Q45" s="112">
        <f t="shared" si="6"/>
        <v>0</v>
      </c>
      <c r="R45" s="113">
        <f t="shared" si="7"/>
        <v>325228.82435961219</v>
      </c>
      <c r="S45" s="114">
        <f t="shared" si="8"/>
        <v>0.98034402856661407</v>
      </c>
      <c r="T45" s="115">
        <f t="shared" si="9"/>
        <v>1</v>
      </c>
      <c r="U45" s="101" t="b">
        <f t="shared" si="10"/>
        <v>0</v>
      </c>
      <c r="V45" s="95">
        <f t="shared" si="11"/>
        <v>322307.76346434467</v>
      </c>
      <c r="W45" s="95">
        <f t="shared" si="12"/>
        <v>322307.76346434455</v>
      </c>
      <c r="X45" s="95">
        <f t="shared" si="13"/>
        <v>322307.76346434455</v>
      </c>
      <c r="Y45" s="95">
        <f>'[4]Hold Harmless Base-22'!L37</f>
        <v>133465.37006332143</v>
      </c>
      <c r="Z45" s="95">
        <f>'[4]Hold Harmless Base-22'!M37</f>
        <v>32992.266959444059</v>
      </c>
      <c r="AA45" s="95">
        <f>'[4]Hold Harmless Base-22'!N37</f>
        <v>85256.895585447142</v>
      </c>
      <c r="AB45" s="95">
        <f>'[4]Hold Harmless Base-22'!O37</f>
        <v>80035.154116699137</v>
      </c>
      <c r="AC45" s="95">
        <f t="shared" si="14"/>
        <v>331749.68672491179</v>
      </c>
      <c r="AD45" s="116">
        <f>'[4]Populations-merged FY22'!M38</f>
        <v>0.26221079691516708</v>
      </c>
      <c r="AE45" s="117">
        <f t="shared" si="15"/>
        <v>0</v>
      </c>
      <c r="AF45" s="117">
        <f t="shared" si="16"/>
        <v>0.9</v>
      </c>
      <c r="AG45" s="117">
        <f t="shared" si="17"/>
        <v>0</v>
      </c>
      <c r="AH45" s="117">
        <f t="shared" si="18"/>
        <v>0.9</v>
      </c>
      <c r="AI45" s="95">
        <f t="shared" si="19"/>
        <v>298574.71805242065</v>
      </c>
      <c r="AJ45" s="95">
        <f t="shared" si="20"/>
        <v>0</v>
      </c>
      <c r="AK45" s="95">
        <f t="shared" si="21"/>
        <v>322307.76346434455</v>
      </c>
      <c r="AL45" s="95">
        <f t="shared" si="22"/>
        <v>320495.87097876618</v>
      </c>
      <c r="AM45" s="95">
        <f t="shared" si="23"/>
        <v>320495.87097876618</v>
      </c>
      <c r="AN45" s="95">
        <f t="shared" si="24"/>
        <v>0</v>
      </c>
      <c r="AO45" s="95">
        <f t="shared" si="25"/>
        <v>320495.87097876618</v>
      </c>
      <c r="AP45" s="95">
        <f t="shared" si="26"/>
        <v>320470.26463684777</v>
      </c>
      <c r="AQ45" s="95">
        <f t="shared" si="27"/>
        <v>320470.26463684777</v>
      </c>
      <c r="AR45" s="95">
        <f t="shared" si="28"/>
        <v>0</v>
      </c>
      <c r="AS45" s="95">
        <f t="shared" si="29"/>
        <v>320470.26463684777</v>
      </c>
      <c r="AT45" s="95">
        <f t="shared" si="30"/>
        <v>320470.26463684771</v>
      </c>
      <c r="AU45" s="95">
        <f t="shared" si="31"/>
        <v>320470.26463684771</v>
      </c>
      <c r="AV45" s="95">
        <f t="shared" si="32"/>
        <v>0</v>
      </c>
      <c r="AW45" s="95">
        <f>'[4]Populations-merged FY22'!K38</f>
        <v>204</v>
      </c>
      <c r="AX45" s="103">
        <f t="shared" si="33"/>
        <v>1571</v>
      </c>
      <c r="AY45" s="104">
        <f>'[4]Populations-merged FY22'!G38</f>
        <v>0</v>
      </c>
      <c r="AZ45" s="118">
        <f t="shared" si="34"/>
        <v>0</v>
      </c>
      <c r="BA45" s="119">
        <f t="shared" si="35"/>
        <v>320470.26463684771</v>
      </c>
      <c r="BB45" s="128">
        <f t="shared" si="36"/>
        <v>320470.26463684771</v>
      </c>
      <c r="BC45" s="121">
        <f>'[4]Spec Schs Calculations-22'!C36</f>
        <v>0</v>
      </c>
      <c r="BD45" s="129">
        <f t="shared" si="37"/>
        <v>0</v>
      </c>
      <c r="BE45" s="123">
        <f>'[4]Spec Schs Calculations-22'!D36</f>
        <v>0</v>
      </c>
      <c r="BF45" s="130">
        <f t="shared" si="38"/>
        <v>0</v>
      </c>
      <c r="BG45" s="123">
        <f>'[4]Spec Schs Calculations-22'!E36</f>
        <v>0</v>
      </c>
      <c r="BH45" s="130">
        <f t="shared" si="39"/>
        <v>0</v>
      </c>
      <c r="BI45" s="131">
        <f>'[4]Spec Schs Calculations-22'!F36</f>
        <v>0</v>
      </c>
      <c r="BJ45" s="130">
        <f t="shared" si="40"/>
        <v>0</v>
      </c>
      <c r="BK45" s="127">
        <f t="shared" si="41"/>
        <v>0</v>
      </c>
      <c r="BL45" s="11"/>
    </row>
    <row r="46" spans="1:64" ht="14.5" x14ac:dyDescent="0.35">
      <c r="A46" s="101">
        <v>4700960</v>
      </c>
      <c r="B46" s="95" t="s">
        <v>390</v>
      </c>
      <c r="C46" s="95">
        <f>'[4]2021-2022 Prelim-merged'!F39</f>
        <v>231617.63526489696</v>
      </c>
      <c r="D46" s="95">
        <f>'[4]2021-2022 Prelim-merged'!G39</f>
        <v>57255.232960798312</v>
      </c>
      <c r="E46" s="95">
        <f>'[4]2021-2022 Prelim-merged'!H39</f>
        <v>108930.59789956066</v>
      </c>
      <c r="F46" s="95">
        <f>'[4]2021-2022 Prelim-merged'!I39</f>
        <v>93193.322770715371</v>
      </c>
      <c r="G46" s="95">
        <f>'[4]2021-2022 Prelim-merged'!J39</f>
        <v>490996.78889597126</v>
      </c>
      <c r="H46" s="95">
        <f>'[4]2021-2022 Prelim-merged'!K39</f>
        <v>233193.44899626583</v>
      </c>
      <c r="I46" s="95">
        <f>'[4]2021-2022 Prelim-merged'!L39</f>
        <v>59172.810939788025</v>
      </c>
      <c r="J46" s="95">
        <f>'[4]2021-2022 Prelim-merged'!M39</f>
        <v>110885.0411093786</v>
      </c>
      <c r="K46" s="95">
        <f>'[4]2021-2022 Prelim-merged'!N39</f>
        <v>90474.173198511344</v>
      </c>
      <c r="L46" s="95">
        <f>'[4]2021-2022 Prelim-merged'!O39</f>
        <v>493725.47424394381</v>
      </c>
      <c r="M46" s="95">
        <f t="shared" si="3"/>
        <v>493725.47424394381</v>
      </c>
      <c r="N46" s="95">
        <f>'[4]Hold Harmless Base-22'!Y38</f>
        <v>477909.53364373947</v>
      </c>
      <c r="O46" s="110">
        <f t="shared" si="4"/>
        <v>15815.94060020434</v>
      </c>
      <c r="P46" s="111">
        <f t="shared" si="5"/>
        <v>15815.94060020434</v>
      </c>
      <c r="Q46" s="112">
        <f t="shared" si="6"/>
        <v>13699.021895130318</v>
      </c>
      <c r="R46" s="113">
        <f t="shared" si="7"/>
        <v>480026.45234881347</v>
      </c>
      <c r="S46" s="114">
        <f t="shared" si="8"/>
        <v>1.0044295385549937</v>
      </c>
      <c r="T46" s="115">
        <f t="shared" si="9"/>
        <v>0.97225376730640023</v>
      </c>
      <c r="U46" s="101" t="b">
        <f t="shared" si="10"/>
        <v>0</v>
      </c>
      <c r="V46" s="95">
        <f t="shared" si="11"/>
        <v>475715.0678907751</v>
      </c>
      <c r="W46" s="95">
        <f t="shared" si="12"/>
        <v>475715.06789077487</v>
      </c>
      <c r="X46" s="95">
        <f t="shared" si="13"/>
        <v>475715.06789077487</v>
      </c>
      <c r="Y46" s="95">
        <f>'[4]Hold Harmless Base-22'!L38</f>
        <v>225443.99180697149</v>
      </c>
      <c r="Z46" s="95">
        <f>'[4]Hold Harmless Base-22'!M38</f>
        <v>55729.125529487348</v>
      </c>
      <c r="AA46" s="95">
        <f>'[4]Hold Harmless Base-22'!N38</f>
        <v>106027.11141710258</v>
      </c>
      <c r="AB46" s="95">
        <f>'[4]Hold Harmless Base-22'!O38</f>
        <v>90709.3048901781</v>
      </c>
      <c r="AC46" s="95">
        <f t="shared" si="14"/>
        <v>477909.53364373947</v>
      </c>
      <c r="AD46" s="116">
        <f>'[4]Populations-merged FY22'!M39</f>
        <v>0.21345835631549917</v>
      </c>
      <c r="AE46" s="117">
        <f t="shared" si="15"/>
        <v>0</v>
      </c>
      <c r="AF46" s="117">
        <f t="shared" si="16"/>
        <v>0.9</v>
      </c>
      <c r="AG46" s="117">
        <f t="shared" si="17"/>
        <v>0</v>
      </c>
      <c r="AH46" s="117">
        <f t="shared" si="18"/>
        <v>0.9</v>
      </c>
      <c r="AI46" s="95">
        <f t="shared" si="19"/>
        <v>430118.58027936553</v>
      </c>
      <c r="AJ46" s="95">
        <f t="shared" si="20"/>
        <v>0</v>
      </c>
      <c r="AK46" s="95">
        <f t="shared" si="21"/>
        <v>475715.06789077487</v>
      </c>
      <c r="AL46" s="95">
        <f t="shared" si="22"/>
        <v>473040.77749353764</v>
      </c>
      <c r="AM46" s="95">
        <f t="shared" si="23"/>
        <v>473040.77749353764</v>
      </c>
      <c r="AN46" s="95">
        <f t="shared" si="24"/>
        <v>0</v>
      </c>
      <c r="AO46" s="95">
        <f t="shared" si="25"/>
        <v>473040.77749353764</v>
      </c>
      <c r="AP46" s="95">
        <f t="shared" si="26"/>
        <v>473002.98342195462</v>
      </c>
      <c r="AQ46" s="95">
        <f t="shared" si="27"/>
        <v>473002.98342195462</v>
      </c>
      <c r="AR46" s="95">
        <f t="shared" si="28"/>
        <v>0</v>
      </c>
      <c r="AS46" s="95">
        <f t="shared" si="29"/>
        <v>473002.98342195462</v>
      </c>
      <c r="AT46" s="95">
        <f t="shared" si="30"/>
        <v>473002.9834219545</v>
      </c>
      <c r="AU46" s="95">
        <f t="shared" si="31"/>
        <v>473002.9834219545</v>
      </c>
      <c r="AV46" s="95">
        <f t="shared" si="32"/>
        <v>0</v>
      </c>
      <c r="AW46" s="95">
        <f>'[4]Populations-merged FY22'!K39</f>
        <v>387</v>
      </c>
      <c r="AX46" s="103">
        <f t="shared" si="33"/>
        <v>1222</v>
      </c>
      <c r="AY46" s="104">
        <f>'[4]Populations-merged FY22'!G39</f>
        <v>0</v>
      </c>
      <c r="AZ46" s="118">
        <f t="shared" si="34"/>
        <v>0</v>
      </c>
      <c r="BA46" s="119">
        <f t="shared" si="35"/>
        <v>473002.9834219545</v>
      </c>
      <c r="BB46" s="128">
        <f t="shared" si="36"/>
        <v>473002.9834219545</v>
      </c>
      <c r="BC46" s="121">
        <f>'[4]Spec Schs Calculations-22'!C37</f>
        <v>0</v>
      </c>
      <c r="BD46" s="129">
        <f t="shared" si="37"/>
        <v>0</v>
      </c>
      <c r="BE46" s="123">
        <f>'[4]Spec Schs Calculations-22'!D37</f>
        <v>0</v>
      </c>
      <c r="BF46" s="130">
        <f t="shared" si="38"/>
        <v>0</v>
      </c>
      <c r="BG46" s="123">
        <f>'[4]Spec Schs Calculations-22'!E37</f>
        <v>0</v>
      </c>
      <c r="BH46" s="130">
        <f t="shared" si="39"/>
        <v>0</v>
      </c>
      <c r="BI46" s="131">
        <f>'[4]Spec Schs Calculations-22'!F37</f>
        <v>0</v>
      </c>
      <c r="BJ46" s="130">
        <f t="shared" si="40"/>
        <v>0</v>
      </c>
      <c r="BK46" s="127">
        <f t="shared" si="41"/>
        <v>0</v>
      </c>
      <c r="BL46" s="11"/>
    </row>
    <row r="47" spans="1:64" ht="14.5" x14ac:dyDescent="0.35">
      <c r="A47" s="101">
        <v>4700990</v>
      </c>
      <c r="B47" s="95" t="s">
        <v>391</v>
      </c>
      <c r="C47" s="95">
        <f>'[4]2021-2022 Prelim-merged'!F40</f>
        <v>427168.29082917748</v>
      </c>
      <c r="D47" s="95">
        <f>'[4]2021-2022 Prelim-merged'!G40</f>
        <v>105594.80920750635</v>
      </c>
      <c r="E47" s="95">
        <f>'[4]2021-2022 Prelim-merged'!H40</f>
        <v>210151.93448641829</v>
      </c>
      <c r="F47" s="95">
        <f>'[4]2021-2022 Prelim-merged'!I40</f>
        <v>206336.07060623294</v>
      </c>
      <c r="G47" s="95">
        <f>'[4]2021-2022 Prelim-merged'!J40</f>
        <v>949251.10512933508</v>
      </c>
      <c r="H47" s="95">
        <f>'[4]2021-2022 Prelim-merged'!K40</f>
        <v>472998.05247438449</v>
      </c>
      <c r="I47" s="95">
        <f>'[4]2021-2022 Prelim-merged'!L40</f>
        <v>120023.201571168</v>
      </c>
      <c r="J47" s="95">
        <f>'[4]2021-2022 Prelim-merged'!M40</f>
        <v>248211.28037537271</v>
      </c>
      <c r="K47" s="95">
        <f>'[4]2021-2022 Prelim-merged'!N40</f>
        <v>210490.69415767421</v>
      </c>
      <c r="L47" s="95">
        <f>'[4]2021-2022 Prelim-merged'!O40</f>
        <v>1051723.2285785994</v>
      </c>
      <c r="M47" s="95">
        <f t="shared" ref="M47:M78" si="42">SUM(H47:K47)</f>
        <v>1051723.2285785994</v>
      </c>
      <c r="N47" s="95">
        <f>'[4]Hold Harmless Base-22'!Y39</f>
        <v>937576.22310061799</v>
      </c>
      <c r="O47" s="110">
        <f t="shared" ref="O47:O78" si="43">M47-N47</f>
        <v>114147.00547798141</v>
      </c>
      <c r="P47" s="111">
        <f t="shared" ref="P47:P78" si="44">IF(O47&gt;0,O47,"0")</f>
        <v>114147.00547798141</v>
      </c>
      <c r="Q47" s="112">
        <f t="shared" ref="Q47:Q78" si="45">P47*$P$8</f>
        <v>98868.753167056333</v>
      </c>
      <c r="R47" s="113">
        <f t="shared" ref="R47:R78" si="46">M47-Q47</f>
        <v>952854.47541154304</v>
      </c>
      <c r="S47" s="114">
        <f t="shared" ref="S47:S78" si="47">IF($R47&gt;0,$R47/N47,0)</f>
        <v>1.0162954775670388</v>
      </c>
      <c r="T47" s="115">
        <f t="shared" ref="T47:T78" si="48">IF(R47&gt;0,R47/L47,0)</f>
        <v>0.90599356324888136</v>
      </c>
      <c r="U47" s="101" t="b">
        <f t="shared" ref="U47:U78" si="49">AND(S47&lt;100%,T47&lt;100%)</f>
        <v>0</v>
      </c>
      <c r="V47" s="95">
        <f t="shared" ref="V47:V78" si="50">R47/R$13*X$3</f>
        <v>944296.35959113319</v>
      </c>
      <c r="W47" s="95">
        <f t="shared" ref="W47:W78" si="51">V47/V$13*Z$3</f>
        <v>944296.35959113273</v>
      </c>
      <c r="X47" s="95">
        <f t="shared" ref="X47:X78" si="52">V47/V$13*Z$3</f>
        <v>944296.35959113273</v>
      </c>
      <c r="Y47" s="95">
        <f>'[4]Hold Harmless Base-22'!L39</f>
        <v>421914.52881100227</v>
      </c>
      <c r="Z47" s="95">
        <f>'[4]Hold Harmless Base-22'!M39</f>
        <v>104296.093900586</v>
      </c>
      <c r="AA47" s="95">
        <f>'[4]Hold Harmless Base-22'!N39</f>
        <v>207567.26639387882</v>
      </c>
      <c r="AB47" s="95">
        <f>'[4]Hold Harmless Base-22'!O39</f>
        <v>203798.3339951509</v>
      </c>
      <c r="AC47" s="95">
        <f t="shared" ref="AC47:AC78" si="53">SUM(Y47:AB47)</f>
        <v>937576.22310061799</v>
      </c>
      <c r="AD47" s="116">
        <f>'[4]Populations-merged FY22'!M40</f>
        <v>0.23551057957681693</v>
      </c>
      <c r="AE47" s="117">
        <f t="shared" ref="AE47:AE78" si="54">IF($AD47&lt;0.15,0.85,0)</f>
        <v>0</v>
      </c>
      <c r="AF47" s="117">
        <f t="shared" ref="AF47:AF78" si="55">IF(AND($AD47&gt;=0.15,$AD47&lt;0.3),0.9,0)</f>
        <v>0.9</v>
      </c>
      <c r="AG47" s="117">
        <f t="shared" ref="AG47:AG78" si="56">IF($AD47&gt;=0.3,0.95,0)</f>
        <v>0</v>
      </c>
      <c r="AH47" s="117">
        <f t="shared" ref="AH47:AH78" si="57">MAX(AE47:AG47)</f>
        <v>0.9</v>
      </c>
      <c r="AI47" s="95">
        <f t="shared" ref="AI47:AI78" si="58">AC47*AH47</f>
        <v>843818.60079055617</v>
      </c>
      <c r="AJ47" s="95">
        <f t="shared" ref="AJ47:AJ78" si="59">IF(X47&lt;$AI47,$AI47,0)</f>
        <v>0</v>
      </c>
      <c r="AK47" s="95">
        <f t="shared" ref="AK47:AK78" si="60">IF($AJ47=0,X47,0)</f>
        <v>944296.35959113273</v>
      </c>
      <c r="AL47" s="95">
        <f t="shared" ref="AL47:AL78" si="61">AK47/AK$13*AM$8</f>
        <v>938987.88219142077</v>
      </c>
      <c r="AM47" s="95">
        <f t="shared" ref="AM47:AM78" si="62">$AJ47+AL47</f>
        <v>938987.88219142077</v>
      </c>
      <c r="AN47" s="95">
        <f t="shared" ref="AN47:AN78" si="63">IF(AM47&lt;$AI47,$AI47,0)</f>
        <v>0</v>
      </c>
      <c r="AO47" s="95">
        <f t="shared" ref="AO47:AO78" si="64">IF($AJ47+$AN47=0,AM47,0)</f>
        <v>938987.88219142077</v>
      </c>
      <c r="AP47" s="95">
        <f t="shared" ref="AP47:AP78" si="65">AO47/AO$13*AQ$8</f>
        <v>938912.86080442066</v>
      </c>
      <c r="AQ47" s="95">
        <f t="shared" ref="AQ47:AQ78" si="66">$AJ47+$AN47+AP47</f>
        <v>938912.86080442066</v>
      </c>
      <c r="AR47" s="95">
        <f t="shared" ref="AR47:AR78" si="67">IF(AQ47&lt;$AI47,$AI47,0)</f>
        <v>0</v>
      </c>
      <c r="AS47" s="95">
        <f t="shared" ref="AS47:AS78" si="68">IF($AJ47+$AN47+$AR47=0,AQ47,0)</f>
        <v>938912.86080442066</v>
      </c>
      <c r="AT47" s="95">
        <f t="shared" ref="AT47:AT78" si="69">AS47/AS$13*AU$8</f>
        <v>938912.86080442043</v>
      </c>
      <c r="AU47" s="95">
        <f t="shared" ref="AU47:AU78" si="70">$AJ47+$AN47+$AR47+AT47</f>
        <v>938912.86080442043</v>
      </c>
      <c r="AV47" s="95">
        <f t="shared" ref="AV47:AV78" si="71">IF(AU47&lt;$AI47,$AI47,0)</f>
        <v>0</v>
      </c>
      <c r="AW47" s="95">
        <f>'[4]Populations-merged FY22'!K40</f>
        <v>768</v>
      </c>
      <c r="AX47" s="103">
        <f t="shared" ref="AX47:AX78" si="72">ROUND(AU47/AW47,0)</f>
        <v>1223</v>
      </c>
      <c r="AY47" s="104">
        <f>'[4]Populations-merged FY22'!G40</f>
        <v>15</v>
      </c>
      <c r="AZ47" s="118">
        <f t="shared" ref="AZ47:AZ78" si="73">ROUND(AX47*AY47,0)</f>
        <v>18345</v>
      </c>
      <c r="BA47" s="119">
        <f t="shared" ref="BA47:BA78" si="74">AU47-AZ47</f>
        <v>920567.86080442043</v>
      </c>
      <c r="BB47" s="128">
        <f t="shared" si="36"/>
        <v>919344.86080442043</v>
      </c>
      <c r="BC47" s="121">
        <f>'[4]Spec Schs Calculations-22'!C38</f>
        <v>0</v>
      </c>
      <c r="BD47" s="129">
        <f t="shared" ref="BD47:BD78" si="75">BC47*AX47</f>
        <v>0</v>
      </c>
      <c r="BE47" s="123">
        <f>'[4]Spec Schs Calculations-22'!D38</f>
        <v>0</v>
      </c>
      <c r="BF47" s="130">
        <f t="shared" ref="BF47:BF78" si="76">BE47*AX47</f>
        <v>0</v>
      </c>
      <c r="BG47" s="123">
        <f>'[4]Spec Schs Calculations-22'!E38</f>
        <v>1</v>
      </c>
      <c r="BH47" s="130">
        <f t="shared" ref="BH47:BH78" si="77">BG47*AX47</f>
        <v>1223</v>
      </c>
      <c r="BI47" s="131">
        <f>'[4]Spec Schs Calculations-22'!F38</f>
        <v>0</v>
      </c>
      <c r="BJ47" s="130">
        <f t="shared" ref="BJ47:BJ78" si="78">BI47*AX47</f>
        <v>0</v>
      </c>
      <c r="BK47" s="127">
        <f t="shared" ref="BK47:BK78" si="79">SUM(BD47,BF47,BH47,BJ47)</f>
        <v>1223</v>
      </c>
      <c r="BL47" s="11"/>
    </row>
    <row r="48" spans="1:64" ht="14.5" x14ac:dyDescent="0.35">
      <c r="A48" s="101">
        <v>4701020</v>
      </c>
      <c r="B48" s="95" t="s">
        <v>392</v>
      </c>
      <c r="C48" s="95">
        <f>'[4]2021-2022 Prelim-merged'!F41</f>
        <v>884768.09578075015</v>
      </c>
      <c r="D48" s="95">
        <f>'[4]2021-2022 Prelim-merged'!G41</f>
        <v>218712.2037675264</v>
      </c>
      <c r="E48" s="95">
        <f>'[4]2021-2022 Prelim-merged'!H41</f>
        <v>428086.9563789622</v>
      </c>
      <c r="F48" s="95">
        <f>'[4]2021-2022 Prelim-merged'!I41</f>
        <v>365624.3568967653</v>
      </c>
      <c r="G48" s="95">
        <f>'[4]2021-2022 Prelim-merged'!J41</f>
        <v>1897191.6128240039</v>
      </c>
      <c r="H48" s="95">
        <f>'[4]2021-2022 Prelim-merged'!K41</f>
        <v>752220.28678194596</v>
      </c>
      <c r="I48" s="95">
        <f>'[4]2021-2022 Prelim-merged'!L41</f>
        <v>185934.28812918428</v>
      </c>
      <c r="J48" s="95">
        <f>'[4]2021-2022 Prelim-merged'!M41</f>
        <v>363961.18489266699</v>
      </c>
      <c r="K48" s="95">
        <f>'[4]2021-2022 Prelim-merged'!N41</f>
        <v>310851.27479104244</v>
      </c>
      <c r="L48" s="95">
        <f>'[4]2021-2022 Prelim-merged'!O41</f>
        <v>1612967.0345948394</v>
      </c>
      <c r="M48" s="95">
        <f t="shared" si="42"/>
        <v>1612967.0345948394</v>
      </c>
      <c r="N48" s="95">
        <f>'[4]Hold Harmless Base-22'!Y40</f>
        <v>1785557.7775210147</v>
      </c>
      <c r="O48" s="110">
        <f t="shared" si="43"/>
        <v>-172590.74292617524</v>
      </c>
      <c r="P48" s="111" t="str">
        <f t="shared" si="44"/>
        <v>0</v>
      </c>
      <c r="Q48" s="112">
        <f t="shared" si="45"/>
        <v>0</v>
      </c>
      <c r="R48" s="113">
        <f t="shared" si="46"/>
        <v>1612967.0345948394</v>
      </c>
      <c r="S48" s="114">
        <f t="shared" si="47"/>
        <v>0.90334071229787238</v>
      </c>
      <c r="T48" s="115">
        <f t="shared" si="48"/>
        <v>1</v>
      </c>
      <c r="U48" s="101" t="b">
        <f t="shared" si="49"/>
        <v>0</v>
      </c>
      <c r="V48" s="95">
        <f t="shared" si="50"/>
        <v>1598480.0808649913</v>
      </c>
      <c r="W48" s="95">
        <f t="shared" si="51"/>
        <v>1598480.0808649908</v>
      </c>
      <c r="X48" s="95">
        <f t="shared" si="52"/>
        <v>1598480.0808649908</v>
      </c>
      <c r="Y48" s="95">
        <f>'[4]Hold Harmless Base-22'!L40</f>
        <v>832706.90427110263</v>
      </c>
      <c r="Z48" s="95">
        <f>'[4]Hold Harmless Base-22'!M40</f>
        <v>205842.82253628923</v>
      </c>
      <c r="AA48" s="95">
        <f>'[4]Hold Harmless Base-22'!N40</f>
        <v>402897.62470537744</v>
      </c>
      <c r="AB48" s="95">
        <f>'[4]Hold Harmless Base-22'!O40</f>
        <v>344110.42600824556</v>
      </c>
      <c r="AC48" s="95">
        <f t="shared" si="53"/>
        <v>1785557.7775210147</v>
      </c>
      <c r="AD48" s="116">
        <f>'[4]Populations-merged FY22'!M41</f>
        <v>0.13574561403508772</v>
      </c>
      <c r="AE48" s="117">
        <f t="shared" si="54"/>
        <v>0.85</v>
      </c>
      <c r="AF48" s="117">
        <f t="shared" si="55"/>
        <v>0</v>
      </c>
      <c r="AG48" s="117">
        <f t="shared" si="56"/>
        <v>0</v>
      </c>
      <c r="AH48" s="117">
        <f t="shared" si="57"/>
        <v>0.85</v>
      </c>
      <c r="AI48" s="95">
        <f t="shared" si="58"/>
        <v>1517724.1108928625</v>
      </c>
      <c r="AJ48" s="95">
        <f t="shared" si="59"/>
        <v>0</v>
      </c>
      <c r="AK48" s="95">
        <f t="shared" si="60"/>
        <v>1598480.0808649908</v>
      </c>
      <c r="AL48" s="95">
        <f t="shared" si="61"/>
        <v>1589494.0297201623</v>
      </c>
      <c r="AM48" s="95">
        <f t="shared" si="62"/>
        <v>1589494.0297201623</v>
      </c>
      <c r="AN48" s="95">
        <f t="shared" si="63"/>
        <v>0</v>
      </c>
      <c r="AO48" s="95">
        <f t="shared" si="64"/>
        <v>1589494.0297201623</v>
      </c>
      <c r="AP48" s="95">
        <f t="shared" si="65"/>
        <v>1589367.0354862649</v>
      </c>
      <c r="AQ48" s="95">
        <f t="shared" si="66"/>
        <v>1589367.0354862649</v>
      </c>
      <c r="AR48" s="95">
        <f t="shared" si="67"/>
        <v>0</v>
      </c>
      <c r="AS48" s="95">
        <f t="shared" si="68"/>
        <v>1589367.0354862649</v>
      </c>
      <c r="AT48" s="95">
        <f t="shared" si="69"/>
        <v>1589367.0354862644</v>
      </c>
      <c r="AU48" s="95">
        <f t="shared" si="70"/>
        <v>1589367.0354862644</v>
      </c>
      <c r="AV48" s="95">
        <f t="shared" si="71"/>
        <v>0</v>
      </c>
      <c r="AW48" s="95">
        <f>'[4]Populations-merged FY22'!K41</f>
        <v>1238</v>
      </c>
      <c r="AX48" s="103">
        <f t="shared" si="72"/>
        <v>1284</v>
      </c>
      <c r="AY48" s="104">
        <f>'[4]Populations-merged FY22'!G41</f>
        <v>0</v>
      </c>
      <c r="AZ48" s="118">
        <f t="shared" si="73"/>
        <v>0</v>
      </c>
      <c r="BA48" s="119">
        <f t="shared" si="74"/>
        <v>1589367.0354862644</v>
      </c>
      <c r="BB48" s="128">
        <f t="shared" si="36"/>
        <v>1586799.0354862644</v>
      </c>
      <c r="BC48" s="121">
        <f>'[4]Spec Schs Calculations-22'!C39</f>
        <v>0</v>
      </c>
      <c r="BD48" s="129">
        <f t="shared" si="75"/>
        <v>0</v>
      </c>
      <c r="BE48" s="123">
        <f>'[4]Spec Schs Calculations-22'!D39</f>
        <v>0</v>
      </c>
      <c r="BF48" s="130">
        <f t="shared" si="76"/>
        <v>0</v>
      </c>
      <c r="BG48" s="123">
        <f>'[4]Spec Schs Calculations-22'!E39</f>
        <v>2</v>
      </c>
      <c r="BH48" s="130">
        <f t="shared" si="77"/>
        <v>2568</v>
      </c>
      <c r="BI48" s="131">
        <f>'[4]Spec Schs Calculations-22'!F39</f>
        <v>0</v>
      </c>
      <c r="BJ48" s="130">
        <f t="shared" si="78"/>
        <v>0</v>
      </c>
      <c r="BK48" s="127">
        <f t="shared" si="79"/>
        <v>2568</v>
      </c>
      <c r="BL48" s="11"/>
    </row>
    <row r="49" spans="1:68" ht="14.5" x14ac:dyDescent="0.35">
      <c r="A49" s="101">
        <v>4701050</v>
      </c>
      <c r="B49" s="95" t="s">
        <v>393</v>
      </c>
      <c r="C49" s="95">
        <f>'[4]2021-2022 Prelim-merged'!F42</f>
        <v>406880.61474758078</v>
      </c>
      <c r="D49" s="95">
        <f>'[4]2021-2022 Prelim-merged'!G42</f>
        <v>100579.75230583061</v>
      </c>
      <c r="E49" s="95">
        <f>'[4]2021-2022 Prelim-merged'!H42</f>
        <v>178655.39672741512</v>
      </c>
      <c r="F49" s="95">
        <f>'[4]2021-2022 Prelim-merged'!I42</f>
        <v>156664.28525039848</v>
      </c>
      <c r="G49" s="95">
        <f>'[4]2021-2022 Prelim-merged'!J42</f>
        <v>842780.04903122492</v>
      </c>
      <c r="H49" s="95">
        <f>'[4]2021-2022 Prelim-merged'!K42</f>
        <v>366155.28490717511</v>
      </c>
      <c r="I49" s="95">
        <f>'[4]2021-2022 Prelim-merged'!L42</f>
        <v>91351.839569415009</v>
      </c>
      <c r="J49" s="95">
        <f>'[4]2021-2022 Prelim-merged'!M42</f>
        <v>160774.91148143788</v>
      </c>
      <c r="K49" s="95">
        <f>'[4]2021-2022 Prelim-merged'!N42</f>
        <v>140997.85672535864</v>
      </c>
      <c r="L49" s="95">
        <f>'[4]2021-2022 Prelim-merged'!O42</f>
        <v>759279.89268338669</v>
      </c>
      <c r="M49" s="95">
        <f t="shared" si="42"/>
        <v>759279.89268338669</v>
      </c>
      <c r="N49" s="95">
        <f>'[4]Hold Harmless Base-22'!Y41</f>
        <v>832414.65930933936</v>
      </c>
      <c r="O49" s="110">
        <f t="shared" si="43"/>
        <v>-73134.766625952674</v>
      </c>
      <c r="P49" s="111" t="str">
        <f t="shared" si="44"/>
        <v>0</v>
      </c>
      <c r="Q49" s="112">
        <f t="shared" si="45"/>
        <v>0</v>
      </c>
      <c r="R49" s="113">
        <f t="shared" si="46"/>
        <v>759279.89268338669</v>
      </c>
      <c r="S49" s="114">
        <f t="shared" si="47"/>
        <v>0.91214142397896603</v>
      </c>
      <c r="T49" s="115">
        <f t="shared" si="48"/>
        <v>1</v>
      </c>
      <c r="U49" s="101" t="b">
        <f t="shared" si="49"/>
        <v>0</v>
      </c>
      <c r="V49" s="95">
        <f t="shared" si="50"/>
        <v>752460.37781582377</v>
      </c>
      <c r="W49" s="95">
        <f t="shared" si="51"/>
        <v>752460.37781582354</v>
      </c>
      <c r="X49" s="95">
        <f t="shared" si="52"/>
        <v>752460.37781582354</v>
      </c>
      <c r="Y49" s="95">
        <f>'[4]Hold Harmless Base-22'!L41</f>
        <v>401876.37176984648</v>
      </c>
      <c r="Z49" s="95">
        <f>'[4]Hold Harmless Base-22'!M41</f>
        <v>99342.7174092653</v>
      </c>
      <c r="AA49" s="95">
        <f>'[4]Hold Harmless Base-22'!N41</f>
        <v>176458.1059691367</v>
      </c>
      <c r="AB49" s="95">
        <f>'[4]Hold Harmless Base-22'!O41</f>
        <v>154737.4641610909</v>
      </c>
      <c r="AC49" s="95">
        <f t="shared" si="53"/>
        <v>832414.65930933936</v>
      </c>
      <c r="AD49" s="116">
        <f>'[4]Populations-merged FY22'!M42</f>
        <v>0.16648137854363534</v>
      </c>
      <c r="AE49" s="117">
        <f t="shared" si="54"/>
        <v>0</v>
      </c>
      <c r="AF49" s="117">
        <f t="shared" si="55"/>
        <v>0.9</v>
      </c>
      <c r="AG49" s="117">
        <f t="shared" si="56"/>
        <v>0</v>
      </c>
      <c r="AH49" s="117">
        <f t="shared" si="57"/>
        <v>0.9</v>
      </c>
      <c r="AI49" s="95">
        <f t="shared" si="58"/>
        <v>749173.19337840541</v>
      </c>
      <c r="AJ49" s="95">
        <f t="shared" si="59"/>
        <v>0</v>
      </c>
      <c r="AK49" s="95">
        <f t="shared" si="60"/>
        <v>752460.37781582354</v>
      </c>
      <c r="AL49" s="95">
        <f t="shared" si="61"/>
        <v>748230.32983433653</v>
      </c>
      <c r="AM49" s="95">
        <f t="shared" si="62"/>
        <v>748230.32983433653</v>
      </c>
      <c r="AN49" s="95">
        <f t="shared" si="63"/>
        <v>749173.19337840541</v>
      </c>
      <c r="AO49" s="95">
        <f t="shared" si="64"/>
        <v>0</v>
      </c>
      <c r="AP49" s="95">
        <f t="shared" si="65"/>
        <v>0</v>
      </c>
      <c r="AQ49" s="95">
        <f t="shared" si="66"/>
        <v>749173.19337840541</v>
      </c>
      <c r="AR49" s="95">
        <f t="shared" si="67"/>
        <v>0</v>
      </c>
      <c r="AS49" s="95">
        <f t="shared" si="68"/>
        <v>0</v>
      </c>
      <c r="AT49" s="95">
        <f t="shared" si="69"/>
        <v>0</v>
      </c>
      <c r="AU49" s="95">
        <f t="shared" si="70"/>
        <v>749173.19337840541</v>
      </c>
      <c r="AV49" s="95">
        <f t="shared" si="71"/>
        <v>0</v>
      </c>
      <c r="AW49" s="95">
        <f>'[4]Populations-merged FY22'!K42</f>
        <v>599</v>
      </c>
      <c r="AX49" s="103">
        <f t="shared" si="72"/>
        <v>1251</v>
      </c>
      <c r="AY49" s="104">
        <f>'[4]Populations-merged FY22'!G42</f>
        <v>0</v>
      </c>
      <c r="AZ49" s="118">
        <f t="shared" si="73"/>
        <v>0</v>
      </c>
      <c r="BA49" s="119">
        <f t="shared" si="74"/>
        <v>749173.19337840541</v>
      </c>
      <c r="BB49" s="135">
        <f t="shared" si="36"/>
        <v>745420.19337840541</v>
      </c>
      <c r="BC49" s="121">
        <f>'[4]Spec Schs Calculations-22'!C40</f>
        <v>0</v>
      </c>
      <c r="BD49" s="129">
        <f t="shared" si="75"/>
        <v>0</v>
      </c>
      <c r="BE49" s="123">
        <f>'[4]Spec Schs Calculations-22'!D40</f>
        <v>0</v>
      </c>
      <c r="BF49" s="130">
        <f t="shared" si="76"/>
        <v>0</v>
      </c>
      <c r="BG49" s="123">
        <f>'[4]Spec Schs Calculations-22'!E40</f>
        <v>3</v>
      </c>
      <c r="BH49" s="130">
        <f t="shared" si="77"/>
        <v>3753</v>
      </c>
      <c r="BI49" s="131">
        <f>'[4]Spec Schs Calculations-22'!F40</f>
        <v>0</v>
      </c>
      <c r="BJ49" s="130">
        <f t="shared" si="78"/>
        <v>0</v>
      </c>
      <c r="BK49" s="127">
        <f t="shared" si="79"/>
        <v>3753</v>
      </c>
      <c r="BL49" s="11"/>
    </row>
    <row r="50" spans="1:68" ht="14.5" x14ac:dyDescent="0.35">
      <c r="A50" s="101">
        <v>4701080</v>
      </c>
      <c r="B50" s="95" t="s">
        <v>394</v>
      </c>
      <c r="C50" s="95">
        <f>'[4]2021-2022 Prelim-merged'!F43</f>
        <v>567491.38372688857</v>
      </c>
      <c r="D50" s="95">
        <f>'[4]2021-2022 Prelim-merged'!G43</f>
        <v>140282.28611076376</v>
      </c>
      <c r="E50" s="95">
        <f>'[4]2021-2022 Prelim-merged'!H43</f>
        <v>375990.80291342485</v>
      </c>
      <c r="F50" s="95">
        <f>'[4]2021-2022 Prelim-merged'!I43</f>
        <v>359809.69237621134</v>
      </c>
      <c r="G50" s="95">
        <f>'[4]2021-2022 Prelim-merged'!J43</f>
        <v>1443574.1651272886</v>
      </c>
      <c r="H50" s="95">
        <f>'[4]2021-2022 Prelim-merged'!K43</f>
        <v>512664.97936550173</v>
      </c>
      <c r="I50" s="95">
        <f>'[4]2021-2022 Prelim-merged'!L43</f>
        <v>130088.67972071955</v>
      </c>
      <c r="J50" s="95">
        <f>'[4]2021-2022 Prelim-merged'!M43</f>
        <v>338360.26878310589</v>
      </c>
      <c r="K50" s="95">
        <f>'[4]2021-2022 Prelim-merged'!N43</f>
        <v>323789.77486729366</v>
      </c>
      <c r="L50" s="95">
        <f>'[4]2021-2022 Prelim-merged'!O43</f>
        <v>1304903.7027366208</v>
      </c>
      <c r="M50" s="95">
        <f t="shared" si="42"/>
        <v>1304903.7027366208</v>
      </c>
      <c r="N50" s="95">
        <f>'[4]Hold Harmless Base-22'!Y42</f>
        <v>1252531.8117299331</v>
      </c>
      <c r="O50" s="110">
        <f t="shared" si="43"/>
        <v>52371.891006687656</v>
      </c>
      <c r="P50" s="111">
        <f t="shared" si="44"/>
        <v>52371.891006687656</v>
      </c>
      <c r="Q50" s="112">
        <f t="shared" si="45"/>
        <v>45362.06222099263</v>
      </c>
      <c r="R50" s="113">
        <f t="shared" si="46"/>
        <v>1259541.6405156283</v>
      </c>
      <c r="S50" s="114">
        <f t="shared" si="47"/>
        <v>1.0055965275452872</v>
      </c>
      <c r="T50" s="115">
        <f t="shared" si="48"/>
        <v>0.96523723388487592</v>
      </c>
      <c r="U50" s="101" t="b">
        <f t="shared" si="49"/>
        <v>0</v>
      </c>
      <c r="V50" s="95">
        <f t="shared" si="50"/>
        <v>1248228.9967506859</v>
      </c>
      <c r="W50" s="95">
        <f t="shared" si="51"/>
        <v>1248228.9967506854</v>
      </c>
      <c r="X50" s="95">
        <f t="shared" si="52"/>
        <v>1248228.9967506854</v>
      </c>
      <c r="Y50" s="95">
        <f>'[4]Hold Harmless Base-22'!L42</f>
        <v>492389.67291846126</v>
      </c>
      <c r="Z50" s="95">
        <f>'[4]Hold Harmless Base-22'!M42</f>
        <v>121717.35281812733</v>
      </c>
      <c r="AA50" s="95">
        <f>'[4]Hold Harmless Base-22'!N42</f>
        <v>326232.24559121882</v>
      </c>
      <c r="AB50" s="95">
        <f>'[4]Hold Harmless Base-22'!O42</f>
        <v>312192.54040212568</v>
      </c>
      <c r="AC50" s="95">
        <f t="shared" si="53"/>
        <v>1252531.8117299331</v>
      </c>
      <c r="AD50" s="116">
        <f>'[4]Populations-merged FY22'!M43</f>
        <v>0.28274215552523874</v>
      </c>
      <c r="AE50" s="117">
        <f t="shared" si="54"/>
        <v>0</v>
      </c>
      <c r="AF50" s="117">
        <f t="shared" si="55"/>
        <v>0.9</v>
      </c>
      <c r="AG50" s="117">
        <f t="shared" si="56"/>
        <v>0</v>
      </c>
      <c r="AH50" s="117">
        <f t="shared" si="57"/>
        <v>0.9</v>
      </c>
      <c r="AI50" s="95">
        <f t="shared" si="58"/>
        <v>1127278.6305569399</v>
      </c>
      <c r="AJ50" s="95">
        <f t="shared" si="59"/>
        <v>0</v>
      </c>
      <c r="AK50" s="95">
        <f t="shared" si="60"/>
        <v>1248228.9967506854</v>
      </c>
      <c r="AL50" s="95">
        <f t="shared" si="61"/>
        <v>1241211.9248837717</v>
      </c>
      <c r="AM50" s="95">
        <f t="shared" si="62"/>
        <v>1241211.9248837717</v>
      </c>
      <c r="AN50" s="95">
        <f t="shared" si="63"/>
        <v>0</v>
      </c>
      <c r="AO50" s="95">
        <f t="shared" si="64"/>
        <v>1241211.9248837717</v>
      </c>
      <c r="AP50" s="95">
        <f t="shared" si="65"/>
        <v>1241112.7570010633</v>
      </c>
      <c r="AQ50" s="95">
        <f t="shared" si="66"/>
        <v>1241112.7570010633</v>
      </c>
      <c r="AR50" s="95">
        <f t="shared" si="67"/>
        <v>0</v>
      </c>
      <c r="AS50" s="95">
        <f t="shared" si="68"/>
        <v>1241112.7570010633</v>
      </c>
      <c r="AT50" s="95">
        <f t="shared" si="69"/>
        <v>1241112.7570010631</v>
      </c>
      <c r="AU50" s="95">
        <f t="shared" si="70"/>
        <v>1241112.7570010631</v>
      </c>
      <c r="AV50" s="95">
        <f t="shared" si="71"/>
        <v>0</v>
      </c>
      <c r="AW50" s="95">
        <f>'[4]Populations-merged FY22'!K43</f>
        <v>829</v>
      </c>
      <c r="AX50" s="103">
        <f t="shared" si="72"/>
        <v>1497</v>
      </c>
      <c r="AY50" s="104">
        <f>'[4]Populations-merged FY22'!G43</f>
        <v>38</v>
      </c>
      <c r="AZ50" s="118">
        <f t="shared" si="73"/>
        <v>56886</v>
      </c>
      <c r="BA50" s="119">
        <f t="shared" si="74"/>
        <v>1184226.7570010631</v>
      </c>
      <c r="BB50" s="128">
        <f t="shared" si="36"/>
        <v>1184226.7570010631</v>
      </c>
      <c r="BC50" s="121">
        <f>'[4]Spec Schs Calculations-22'!C41</f>
        <v>0</v>
      </c>
      <c r="BD50" s="129">
        <f t="shared" si="75"/>
        <v>0</v>
      </c>
      <c r="BE50" s="123">
        <f>'[4]Spec Schs Calculations-22'!D41</f>
        <v>0</v>
      </c>
      <c r="BF50" s="130">
        <f t="shared" si="76"/>
        <v>0</v>
      </c>
      <c r="BG50" s="123">
        <f>'[4]Spec Schs Calculations-22'!E41</f>
        <v>0</v>
      </c>
      <c r="BH50" s="130">
        <f t="shared" si="77"/>
        <v>0</v>
      </c>
      <c r="BI50" s="131">
        <f>'[4]Spec Schs Calculations-22'!F41</f>
        <v>0</v>
      </c>
      <c r="BJ50" s="130">
        <f t="shared" si="78"/>
        <v>0</v>
      </c>
      <c r="BK50" s="127">
        <f t="shared" si="79"/>
        <v>0</v>
      </c>
      <c r="BL50" s="11"/>
    </row>
    <row r="51" spans="1:68" ht="14.5" x14ac:dyDescent="0.35">
      <c r="A51" s="101">
        <v>4701110</v>
      </c>
      <c r="B51" s="95" t="s">
        <v>395</v>
      </c>
      <c r="C51" s="95">
        <f>'[4]2021-2022 Prelim-merged'!F44</f>
        <v>333619.56223070307</v>
      </c>
      <c r="D51" s="95">
        <f>'[4]2021-2022 Prelim-merged'!G44</f>
        <v>82469.824605334798</v>
      </c>
      <c r="E51" s="95">
        <f>'[4]2021-2022 Prelim-merged'!H44</f>
        <v>206610.67328158874</v>
      </c>
      <c r="F51" s="95">
        <f>'[4]2021-2022 Prelim-merged'!I44</f>
        <v>190652.99687586213</v>
      </c>
      <c r="G51" s="95">
        <f>'[4]2021-2022 Prelim-merged'!J44</f>
        <v>813353.05699348869</v>
      </c>
      <c r="H51" s="95">
        <f>'[4]2021-2022 Prelim-merged'!K44</f>
        <v>341976.9909249362</v>
      </c>
      <c r="I51" s="95">
        <f>'[4]2021-2022 Prelim-merged'!L44</f>
        <v>86776.622228709777</v>
      </c>
      <c r="J51" s="95">
        <f>'[4]2021-2022 Prelim-merged'!M44</f>
        <v>215366.10136687945</v>
      </c>
      <c r="K51" s="95">
        <f>'[4]2021-2022 Prelim-merged'!N44</f>
        <v>198087.15647135049</v>
      </c>
      <c r="L51" s="95">
        <f>'[4]2021-2022 Prelim-merged'!O44</f>
        <v>842206.87099187588</v>
      </c>
      <c r="M51" s="95">
        <f t="shared" si="42"/>
        <v>842206.87099187588</v>
      </c>
      <c r="N51" s="95">
        <f>'[4]Hold Harmless Base-22'!Y43</f>
        <v>792726.79788589769</v>
      </c>
      <c r="O51" s="110">
        <f t="shared" si="43"/>
        <v>49480.073105978197</v>
      </c>
      <c r="P51" s="111">
        <f t="shared" si="44"/>
        <v>49480.073105978197</v>
      </c>
      <c r="Q51" s="112">
        <f t="shared" si="45"/>
        <v>42857.305928595015</v>
      </c>
      <c r="R51" s="113">
        <f t="shared" si="46"/>
        <v>799349.56506328087</v>
      </c>
      <c r="S51" s="114">
        <f t="shared" si="47"/>
        <v>1.0083544131408768</v>
      </c>
      <c r="T51" s="115">
        <f t="shared" si="48"/>
        <v>0.94911308918897619</v>
      </c>
      <c r="U51" s="101" t="b">
        <f t="shared" si="49"/>
        <v>0</v>
      </c>
      <c r="V51" s="95">
        <f t="shared" si="50"/>
        <v>792170.16218977154</v>
      </c>
      <c r="W51" s="95">
        <f t="shared" si="51"/>
        <v>792170.16218977119</v>
      </c>
      <c r="X51" s="95">
        <f t="shared" si="52"/>
        <v>792170.16218977119</v>
      </c>
      <c r="Y51" s="95">
        <f>'[4]Hold Harmless Base-22'!L43</f>
        <v>325159.12371047674</v>
      </c>
      <c r="Z51" s="95">
        <f>'[4]Hold Harmless Base-22'!M43</f>
        <v>80378.427817382675</v>
      </c>
      <c r="AA51" s="95">
        <f>'[4]Hold Harmless Base-22'!N43</f>
        <v>201371.12171802463</v>
      </c>
      <c r="AB51" s="95">
        <f>'[4]Hold Harmless Base-22'!O43</f>
        <v>185818.12464001367</v>
      </c>
      <c r="AC51" s="95">
        <f t="shared" si="53"/>
        <v>792726.79788589769</v>
      </c>
      <c r="AD51" s="116">
        <f>'[4]Populations-merged FY22'!M44</f>
        <v>0.30253916801728797</v>
      </c>
      <c r="AE51" s="117">
        <f t="shared" si="54"/>
        <v>0</v>
      </c>
      <c r="AF51" s="117">
        <f t="shared" si="55"/>
        <v>0</v>
      </c>
      <c r="AG51" s="117">
        <f t="shared" si="56"/>
        <v>0.95</v>
      </c>
      <c r="AH51" s="117">
        <f t="shared" si="57"/>
        <v>0.95</v>
      </c>
      <c r="AI51" s="95">
        <f t="shared" si="58"/>
        <v>753090.45799160271</v>
      </c>
      <c r="AJ51" s="95">
        <f t="shared" si="59"/>
        <v>0</v>
      </c>
      <c r="AK51" s="95">
        <f t="shared" si="60"/>
        <v>792170.16218977119</v>
      </c>
      <c r="AL51" s="95">
        <f t="shared" si="61"/>
        <v>787716.88080199645</v>
      </c>
      <c r="AM51" s="95">
        <f t="shared" si="62"/>
        <v>787716.88080199645</v>
      </c>
      <c r="AN51" s="95">
        <f t="shared" si="63"/>
        <v>0</v>
      </c>
      <c r="AO51" s="95">
        <f t="shared" si="64"/>
        <v>787716.88080199645</v>
      </c>
      <c r="AP51" s="95">
        <f t="shared" si="65"/>
        <v>787653.94536472205</v>
      </c>
      <c r="AQ51" s="95">
        <f t="shared" si="66"/>
        <v>787653.94536472205</v>
      </c>
      <c r="AR51" s="95">
        <f t="shared" si="67"/>
        <v>0</v>
      </c>
      <c r="AS51" s="95">
        <f t="shared" si="68"/>
        <v>787653.94536472205</v>
      </c>
      <c r="AT51" s="95">
        <f t="shared" si="69"/>
        <v>787653.94536472193</v>
      </c>
      <c r="AU51" s="95">
        <f t="shared" si="70"/>
        <v>787653.94536472193</v>
      </c>
      <c r="AV51" s="95">
        <f t="shared" si="71"/>
        <v>0</v>
      </c>
      <c r="AW51" s="95">
        <f>'[4]Populations-merged FY22'!K44</f>
        <v>560</v>
      </c>
      <c r="AX51" s="103">
        <f t="shared" si="72"/>
        <v>1407</v>
      </c>
      <c r="AY51" s="104">
        <f>'[4]Populations-merged FY22'!G44</f>
        <v>25</v>
      </c>
      <c r="AZ51" s="118">
        <f t="shared" si="73"/>
        <v>35175</v>
      </c>
      <c r="BA51" s="119">
        <f t="shared" si="74"/>
        <v>752478.94536472193</v>
      </c>
      <c r="BB51" s="128">
        <f t="shared" si="36"/>
        <v>752478.94536472193</v>
      </c>
      <c r="BC51" s="121">
        <f>'[4]Spec Schs Calculations-22'!C42</f>
        <v>0</v>
      </c>
      <c r="BD51" s="129">
        <f t="shared" si="75"/>
        <v>0</v>
      </c>
      <c r="BE51" s="123">
        <f>'[4]Spec Schs Calculations-22'!D42</f>
        <v>0</v>
      </c>
      <c r="BF51" s="130">
        <f t="shared" si="76"/>
        <v>0</v>
      </c>
      <c r="BG51" s="123">
        <f>'[4]Spec Schs Calculations-22'!E42</f>
        <v>0</v>
      </c>
      <c r="BH51" s="130">
        <f t="shared" si="77"/>
        <v>0</v>
      </c>
      <c r="BI51" s="131">
        <f>'[4]Spec Schs Calculations-22'!F42</f>
        <v>0</v>
      </c>
      <c r="BJ51" s="130">
        <f t="shared" si="78"/>
        <v>0</v>
      </c>
      <c r="BK51" s="127">
        <f t="shared" si="79"/>
        <v>0</v>
      </c>
      <c r="BL51" s="11"/>
    </row>
    <row r="52" spans="1:68" ht="14.5" x14ac:dyDescent="0.35">
      <c r="A52" s="101">
        <v>4701140</v>
      </c>
      <c r="B52" s="95" t="s">
        <v>396</v>
      </c>
      <c r="C52" s="95">
        <f>'[4]2021-2022 Prelim-merged'!F45</f>
        <v>56156.25533467513</v>
      </c>
      <c r="D52" s="95">
        <f>'[4]2021-2022 Prelim-merged'!G45</f>
        <v>13745.610109864516</v>
      </c>
      <c r="E52" s="95">
        <f>'[4]2021-2022 Prelim-merged'!H45</f>
        <v>32908.350609495275</v>
      </c>
      <c r="F52" s="95">
        <f>'[4]2021-2022 Prelim-merged'!I45</f>
        <v>30311.05908239444</v>
      </c>
      <c r="G52" s="95">
        <f>'[4]2021-2022 Prelim-merged'!J45</f>
        <v>133121.27513642935</v>
      </c>
      <c r="H52" s="95">
        <f>'[4]2021-2022 Prelim-merged'!K45</f>
        <v>55293.292030042408</v>
      </c>
      <c r="I52" s="95">
        <f>'[4]2021-2022 Prelim-merged'!L45</f>
        <v>14030.666511496132</v>
      </c>
      <c r="J52" s="95">
        <f>'[4]2021-2022 Prelim-merged'!M45</f>
        <v>30841.490509046263</v>
      </c>
      <c r="K52" s="95">
        <f>'[4]2021-2022 Prelim-merged'!N45</f>
        <v>27353.378152308116</v>
      </c>
      <c r="L52" s="95">
        <f>'[4]2021-2022 Prelim-merged'!O45</f>
        <v>127518.82720289292</v>
      </c>
      <c r="M52" s="95">
        <f t="shared" si="42"/>
        <v>127518.82720289292</v>
      </c>
      <c r="N52" s="95">
        <f>'[4]Hold Harmless Base-22'!Y44</f>
        <v>126434.54766695196</v>
      </c>
      <c r="O52" s="110">
        <f t="shared" si="43"/>
        <v>1084.2795359409647</v>
      </c>
      <c r="P52" s="111">
        <f t="shared" si="44"/>
        <v>1084.2795359409647</v>
      </c>
      <c r="Q52" s="112">
        <f t="shared" si="45"/>
        <v>939.15180125961706</v>
      </c>
      <c r="R52" s="113">
        <f t="shared" si="46"/>
        <v>126579.6754016333</v>
      </c>
      <c r="S52" s="114">
        <f t="shared" si="47"/>
        <v>1.0011478487277357</v>
      </c>
      <c r="T52" s="115">
        <f t="shared" si="48"/>
        <v>0.99263519103916042</v>
      </c>
      <c r="U52" s="101" t="b">
        <f t="shared" si="49"/>
        <v>0</v>
      </c>
      <c r="V52" s="95">
        <f t="shared" si="50"/>
        <v>125442.79295992656</v>
      </c>
      <c r="W52" s="95">
        <f t="shared" si="51"/>
        <v>125442.79295992652</v>
      </c>
      <c r="X52" s="95">
        <f t="shared" si="52"/>
        <v>125442.79295992652</v>
      </c>
      <c r="Y52" s="95">
        <f>'[4]Hold Harmless Base-22'!L44</f>
        <v>53335.507300639794</v>
      </c>
      <c r="Z52" s="95">
        <f>'[4]Hold Harmless Base-22'!M44</f>
        <v>13055.163382907009</v>
      </c>
      <c r="AA52" s="95">
        <f>'[4]Hold Harmless Base-22'!N44</f>
        <v>31255.352831565426</v>
      </c>
      <c r="AB52" s="95">
        <f>'[4]Hold Harmless Base-22'!O44</f>
        <v>28788.524151839716</v>
      </c>
      <c r="AC52" s="95">
        <f t="shared" si="53"/>
        <v>126434.54766695196</v>
      </c>
      <c r="AD52" s="116">
        <f>'[4]Populations-merged FY22'!M45</f>
        <v>0.25706214689265539</v>
      </c>
      <c r="AE52" s="117">
        <f t="shared" si="54"/>
        <v>0</v>
      </c>
      <c r="AF52" s="117">
        <f t="shared" si="55"/>
        <v>0.9</v>
      </c>
      <c r="AG52" s="117">
        <f t="shared" si="56"/>
        <v>0</v>
      </c>
      <c r="AH52" s="117">
        <f t="shared" si="57"/>
        <v>0.9</v>
      </c>
      <c r="AI52" s="95">
        <f t="shared" si="58"/>
        <v>113791.09290025676</v>
      </c>
      <c r="AJ52" s="95">
        <f t="shared" si="59"/>
        <v>0</v>
      </c>
      <c r="AK52" s="95">
        <f t="shared" si="60"/>
        <v>125442.79295992652</v>
      </c>
      <c r="AL52" s="95">
        <f t="shared" si="61"/>
        <v>124737.60096736939</v>
      </c>
      <c r="AM52" s="95">
        <f t="shared" si="62"/>
        <v>124737.60096736939</v>
      </c>
      <c r="AN52" s="95">
        <f t="shared" si="63"/>
        <v>0</v>
      </c>
      <c r="AO52" s="95">
        <f t="shared" si="64"/>
        <v>124737.60096736939</v>
      </c>
      <c r="AP52" s="95">
        <f t="shared" si="65"/>
        <v>124727.63493051939</v>
      </c>
      <c r="AQ52" s="95">
        <f t="shared" si="66"/>
        <v>124727.63493051939</v>
      </c>
      <c r="AR52" s="95">
        <f t="shared" si="67"/>
        <v>0</v>
      </c>
      <c r="AS52" s="95">
        <f t="shared" si="68"/>
        <v>124727.63493051939</v>
      </c>
      <c r="AT52" s="95">
        <f t="shared" si="69"/>
        <v>124727.63493051936</v>
      </c>
      <c r="AU52" s="95">
        <f t="shared" si="70"/>
        <v>124727.63493051936</v>
      </c>
      <c r="AV52" s="95">
        <f t="shared" si="71"/>
        <v>0</v>
      </c>
      <c r="AW52" s="95">
        <f>'[4]Populations-merged FY22'!K45</f>
        <v>91</v>
      </c>
      <c r="AX52" s="103">
        <f t="shared" si="72"/>
        <v>1371</v>
      </c>
      <c r="AY52" s="104">
        <f>'[4]Populations-merged FY22'!G45</f>
        <v>0</v>
      </c>
      <c r="AZ52" s="118">
        <f t="shared" si="73"/>
        <v>0</v>
      </c>
      <c r="BA52" s="119">
        <f t="shared" si="74"/>
        <v>124727.63493051936</v>
      </c>
      <c r="BB52" s="135">
        <f t="shared" si="36"/>
        <v>124727.63493051936</v>
      </c>
      <c r="BC52" s="121">
        <f>'[4]Spec Schs Calculations-22'!C43</f>
        <v>0</v>
      </c>
      <c r="BD52" s="129">
        <f t="shared" si="75"/>
        <v>0</v>
      </c>
      <c r="BE52" s="123">
        <f>'[4]Spec Schs Calculations-22'!D43</f>
        <v>0</v>
      </c>
      <c r="BF52" s="130">
        <f t="shared" si="76"/>
        <v>0</v>
      </c>
      <c r="BG52" s="123">
        <f>'[4]Spec Schs Calculations-22'!E43</f>
        <v>0</v>
      </c>
      <c r="BH52" s="130">
        <f t="shared" si="77"/>
        <v>0</v>
      </c>
      <c r="BI52" s="131">
        <f>'[4]Spec Schs Calculations-22'!F43</f>
        <v>0</v>
      </c>
      <c r="BJ52" s="130">
        <f t="shared" si="78"/>
        <v>0</v>
      </c>
      <c r="BK52" s="127">
        <f t="shared" si="79"/>
        <v>0</v>
      </c>
      <c r="BL52" s="11"/>
    </row>
    <row r="53" spans="1:68" ht="14.5" x14ac:dyDescent="0.35">
      <c r="A53" s="101">
        <v>4701170</v>
      </c>
      <c r="B53" s="95" t="s">
        <v>397</v>
      </c>
      <c r="C53" s="95">
        <f>'[4]2021-2022 Prelim-merged'!F46</f>
        <v>607503.18933226017</v>
      </c>
      <c r="D53" s="95">
        <f>'[4]2021-2022 Prelim-merged'!G46</f>
        <v>150173.09277795762</v>
      </c>
      <c r="E53" s="95">
        <f>'[4]2021-2022 Prelim-merged'!H46</f>
        <v>270869.65167248104</v>
      </c>
      <c r="F53" s="95">
        <f>'[4]2021-2022 Prelim-merged'!I46</f>
        <v>231346.78765575372</v>
      </c>
      <c r="G53" s="95">
        <f>'[4]2021-2022 Prelim-merged'!J46</f>
        <v>1259892.7214384526</v>
      </c>
      <c r="H53" s="95">
        <f>'[4]2021-2022 Prelim-merged'!K46</f>
        <v>516325.15783386369</v>
      </c>
      <c r="I53" s="95">
        <f>'[4]2021-2022 Prelim-merged'!L46</f>
        <v>127634.85159417251</v>
      </c>
      <c r="J53" s="95">
        <f>'[4]2021-2022 Prelim-merged'!M46</f>
        <v>230217.80296419156</v>
      </c>
      <c r="K53" s="95">
        <f>'[4]2021-2022 Prelim-merged'!N46</f>
        <v>196621.11819642113</v>
      </c>
      <c r="L53" s="95">
        <f>'[4]2021-2022 Prelim-merged'!O46</f>
        <v>1070798.9305886489</v>
      </c>
      <c r="M53" s="95">
        <f t="shared" si="42"/>
        <v>1070798.9305886489</v>
      </c>
      <c r="N53" s="95">
        <f>'[4]Hold Harmless Base-22'!Y45</f>
        <v>1197483.3528209017</v>
      </c>
      <c r="O53" s="110">
        <f t="shared" si="43"/>
        <v>-126684.42223225278</v>
      </c>
      <c r="P53" s="111" t="str">
        <f t="shared" si="44"/>
        <v>0</v>
      </c>
      <c r="Q53" s="112">
        <f t="shared" si="45"/>
        <v>0</v>
      </c>
      <c r="R53" s="113">
        <f t="shared" si="46"/>
        <v>1070798.9305886489</v>
      </c>
      <c r="S53" s="114">
        <f t="shared" si="47"/>
        <v>0.89420778006322732</v>
      </c>
      <c r="T53" s="115">
        <f t="shared" si="48"/>
        <v>1</v>
      </c>
      <c r="U53" s="101" t="b">
        <f t="shared" si="49"/>
        <v>0</v>
      </c>
      <c r="V53" s="95">
        <f t="shared" si="50"/>
        <v>1061181.4900404573</v>
      </c>
      <c r="W53" s="95">
        <f t="shared" si="51"/>
        <v>1061181.4900404569</v>
      </c>
      <c r="X53" s="95">
        <f t="shared" si="52"/>
        <v>1061181.4900404569</v>
      </c>
      <c r="Y53" s="95">
        <f>'[4]Hold Harmless Base-22'!L45</f>
        <v>577410.23789740505</v>
      </c>
      <c r="Z53" s="95">
        <f>'[4]Hold Harmless Base-22'!M45</f>
        <v>142734.19917682881</v>
      </c>
      <c r="AA53" s="95">
        <f>'[4]Hold Harmless Base-22'!N45</f>
        <v>257451.99820811715</v>
      </c>
      <c r="AB53" s="95">
        <f>'[4]Hold Harmless Base-22'!O45</f>
        <v>219886.91753855062</v>
      </c>
      <c r="AC53" s="95">
        <f t="shared" si="53"/>
        <v>1197483.3528209017</v>
      </c>
      <c r="AD53" s="116">
        <f>'[4]Populations-merged FY22'!M46</f>
        <v>0.14347048300536672</v>
      </c>
      <c r="AE53" s="117">
        <f t="shared" si="54"/>
        <v>0.85</v>
      </c>
      <c r="AF53" s="117">
        <f t="shared" si="55"/>
        <v>0</v>
      </c>
      <c r="AG53" s="117">
        <f t="shared" si="56"/>
        <v>0</v>
      </c>
      <c r="AH53" s="117">
        <f t="shared" si="57"/>
        <v>0.85</v>
      </c>
      <c r="AI53" s="95">
        <f t="shared" si="58"/>
        <v>1017860.8498977664</v>
      </c>
      <c r="AJ53" s="95">
        <f t="shared" si="59"/>
        <v>0</v>
      </c>
      <c r="AK53" s="95">
        <f t="shared" si="60"/>
        <v>1061181.4900404569</v>
      </c>
      <c r="AL53" s="95">
        <f t="shared" si="61"/>
        <v>1055215.9285939301</v>
      </c>
      <c r="AM53" s="95">
        <f t="shared" si="62"/>
        <v>1055215.9285939301</v>
      </c>
      <c r="AN53" s="95">
        <f t="shared" si="63"/>
        <v>0</v>
      </c>
      <c r="AO53" s="95">
        <f t="shared" si="64"/>
        <v>1055215.9285939301</v>
      </c>
      <c r="AP53" s="95">
        <f t="shared" si="65"/>
        <v>1055131.6210495527</v>
      </c>
      <c r="AQ53" s="95">
        <f t="shared" si="66"/>
        <v>1055131.6210495527</v>
      </c>
      <c r="AR53" s="95">
        <f t="shared" si="67"/>
        <v>0</v>
      </c>
      <c r="AS53" s="95">
        <f t="shared" si="68"/>
        <v>1055131.6210495527</v>
      </c>
      <c r="AT53" s="95">
        <f t="shared" si="69"/>
        <v>1055131.6210495525</v>
      </c>
      <c r="AU53" s="95">
        <f t="shared" si="70"/>
        <v>1055131.6210495525</v>
      </c>
      <c r="AV53" s="95">
        <f t="shared" si="71"/>
        <v>0</v>
      </c>
      <c r="AW53" s="95">
        <f>'[4]Populations-merged FY22'!K46</f>
        <v>802</v>
      </c>
      <c r="AX53" s="103">
        <f t="shared" si="72"/>
        <v>1316</v>
      </c>
      <c r="AY53" s="104">
        <f>'[4]Populations-merged FY22'!G46</f>
        <v>0</v>
      </c>
      <c r="AZ53" s="118">
        <f t="shared" si="73"/>
        <v>0</v>
      </c>
      <c r="BA53" s="119">
        <f t="shared" si="74"/>
        <v>1055131.6210495525</v>
      </c>
      <c r="BB53" s="128">
        <f t="shared" si="36"/>
        <v>1055131.6210495525</v>
      </c>
      <c r="BC53" s="121">
        <f>'[4]Spec Schs Calculations-22'!C44</f>
        <v>0</v>
      </c>
      <c r="BD53" s="129">
        <f t="shared" si="75"/>
        <v>0</v>
      </c>
      <c r="BE53" s="123">
        <f>'[4]Spec Schs Calculations-22'!D44</f>
        <v>0</v>
      </c>
      <c r="BF53" s="130">
        <f t="shared" si="76"/>
        <v>0</v>
      </c>
      <c r="BG53" s="123">
        <f>'[4]Spec Schs Calculations-22'!E44</f>
        <v>0</v>
      </c>
      <c r="BH53" s="130">
        <f t="shared" si="77"/>
        <v>0</v>
      </c>
      <c r="BI53" s="131">
        <f>'[4]Spec Schs Calculations-22'!F44</f>
        <v>0</v>
      </c>
      <c r="BJ53" s="130">
        <f t="shared" si="78"/>
        <v>0</v>
      </c>
      <c r="BK53" s="127">
        <f t="shared" si="79"/>
        <v>0</v>
      </c>
      <c r="BL53" s="11"/>
    </row>
    <row r="54" spans="1:68" ht="14.5" x14ac:dyDescent="0.35">
      <c r="A54" s="101">
        <v>4701200</v>
      </c>
      <c r="B54" s="95" t="s">
        <v>398</v>
      </c>
      <c r="C54" s="95">
        <f>'[4]2021-2022 Prelim-merged'!F47</f>
        <v>154056.98366149812</v>
      </c>
      <c r="D54" s="95">
        <f>'[4]2021-2022 Prelim-merged'!G47</f>
        <v>37709.195876619458</v>
      </c>
      <c r="E54" s="95">
        <f>'[4]2021-2022 Prelim-merged'!H47</f>
        <v>87915.033031864412</v>
      </c>
      <c r="F54" s="95">
        <f>'[4]2021-2022 Prelim-merged'!I47</f>
        <v>87605.870659328837</v>
      </c>
      <c r="G54" s="95">
        <f>'[4]2021-2022 Prelim-merged'!J47</f>
        <v>367287.08322931081</v>
      </c>
      <c r="H54" s="95">
        <f>'[4]2021-2022 Prelim-merged'!K47</f>
        <v>175496.10079100417</v>
      </c>
      <c r="I54" s="95">
        <f>'[4]2021-2022 Prelim-merged'!L47</f>
        <v>44532.115449531215</v>
      </c>
      <c r="J54" s="95">
        <f>'[4]2021-2022 Prelim-merged'!M47</f>
        <v>104233.25174310483</v>
      </c>
      <c r="K54" s="95">
        <f>'[4]2021-2022 Prelim-merged'!N47</f>
        <v>93308.012770175003</v>
      </c>
      <c r="L54" s="95">
        <f>'[4]2021-2022 Prelim-merged'!O47</f>
        <v>417569.48075381521</v>
      </c>
      <c r="M54" s="95">
        <f t="shared" si="42"/>
        <v>417569.48075381521</v>
      </c>
      <c r="N54" s="95">
        <f>'[4]Hold Harmless Base-22'!Y46</f>
        <v>362769.8028761954</v>
      </c>
      <c r="O54" s="110">
        <f t="shared" si="43"/>
        <v>54799.677877619804</v>
      </c>
      <c r="P54" s="111">
        <f t="shared" si="44"/>
        <v>54799.677877619804</v>
      </c>
      <c r="Q54" s="112">
        <f t="shared" si="45"/>
        <v>47464.896718308562</v>
      </c>
      <c r="R54" s="113">
        <f t="shared" si="46"/>
        <v>370104.58403550665</v>
      </c>
      <c r="S54" s="114">
        <f t="shared" si="47"/>
        <v>1.0202188305122366</v>
      </c>
      <c r="T54" s="115">
        <f t="shared" si="48"/>
        <v>0.88633054160801505</v>
      </c>
      <c r="U54" s="101" t="b">
        <f t="shared" si="49"/>
        <v>0</v>
      </c>
      <c r="V54" s="95">
        <f t="shared" si="50"/>
        <v>366780.46899215499</v>
      </c>
      <c r="W54" s="95">
        <f t="shared" si="51"/>
        <v>366780.46899215487</v>
      </c>
      <c r="X54" s="95">
        <f t="shared" si="52"/>
        <v>366780.46899215487</v>
      </c>
      <c r="Y54" s="95">
        <f>'[4]Hold Harmless Base-22'!L46</f>
        <v>152162.2298916798</v>
      </c>
      <c r="Z54" s="95">
        <f>'[4]Hold Harmless Base-22'!M46</f>
        <v>37245.408780793703</v>
      </c>
      <c r="AA54" s="95">
        <f>'[4]Hold Harmless Base-22'!N46</f>
        <v>86833.762087167488</v>
      </c>
      <c r="AB54" s="95">
        <f>'[4]Hold Harmless Base-22'!O46</f>
        <v>86528.402116554411</v>
      </c>
      <c r="AC54" s="95">
        <f t="shared" si="53"/>
        <v>362769.8028761954</v>
      </c>
      <c r="AD54" s="116">
        <f>'[4]Populations-merged FY22'!M47</f>
        <v>0.28377065111758987</v>
      </c>
      <c r="AE54" s="117">
        <f t="shared" si="54"/>
        <v>0</v>
      </c>
      <c r="AF54" s="117">
        <f t="shared" si="55"/>
        <v>0.9</v>
      </c>
      <c r="AG54" s="117">
        <f t="shared" si="56"/>
        <v>0</v>
      </c>
      <c r="AH54" s="117">
        <f t="shared" si="57"/>
        <v>0.9</v>
      </c>
      <c r="AI54" s="95">
        <f t="shared" si="58"/>
        <v>326492.82258857589</v>
      </c>
      <c r="AJ54" s="95">
        <f t="shared" si="59"/>
        <v>0</v>
      </c>
      <c r="AK54" s="95">
        <f t="shared" si="60"/>
        <v>366780.46899215487</v>
      </c>
      <c r="AL54" s="95">
        <f t="shared" si="61"/>
        <v>364718.56775688624</v>
      </c>
      <c r="AM54" s="95">
        <f t="shared" si="62"/>
        <v>364718.56775688624</v>
      </c>
      <c r="AN54" s="95">
        <f t="shared" si="63"/>
        <v>0</v>
      </c>
      <c r="AO54" s="95">
        <f t="shared" si="64"/>
        <v>364718.56775688624</v>
      </c>
      <c r="AP54" s="95">
        <f t="shared" si="65"/>
        <v>364689.42819786031</v>
      </c>
      <c r="AQ54" s="95">
        <f t="shared" si="66"/>
        <v>364689.42819786031</v>
      </c>
      <c r="AR54" s="95">
        <f t="shared" si="67"/>
        <v>0</v>
      </c>
      <c r="AS54" s="95">
        <f t="shared" si="68"/>
        <v>364689.42819786031</v>
      </c>
      <c r="AT54" s="95">
        <f t="shared" si="69"/>
        <v>364689.42819786019</v>
      </c>
      <c r="AU54" s="95">
        <f t="shared" si="70"/>
        <v>364689.42819786019</v>
      </c>
      <c r="AV54" s="95">
        <f t="shared" si="71"/>
        <v>0</v>
      </c>
      <c r="AW54" s="95">
        <f>'[4]Populations-merged FY22'!K47</f>
        <v>292</v>
      </c>
      <c r="AX54" s="103">
        <f t="shared" si="72"/>
        <v>1249</v>
      </c>
      <c r="AY54" s="104">
        <f>'[4]Populations-merged FY22'!G47</f>
        <v>0</v>
      </c>
      <c r="AZ54" s="118">
        <f t="shared" si="73"/>
        <v>0</v>
      </c>
      <c r="BA54" s="119">
        <f t="shared" si="74"/>
        <v>364689.42819786019</v>
      </c>
      <c r="BB54" s="128">
        <f t="shared" si="36"/>
        <v>364689.42819786019</v>
      </c>
      <c r="BC54" s="121">
        <f>'[4]Spec Schs Calculations-22'!C45</f>
        <v>0</v>
      </c>
      <c r="BD54" s="129">
        <f t="shared" si="75"/>
        <v>0</v>
      </c>
      <c r="BE54" s="123">
        <f>'[4]Spec Schs Calculations-22'!D45</f>
        <v>0</v>
      </c>
      <c r="BF54" s="130">
        <f t="shared" si="76"/>
        <v>0</v>
      </c>
      <c r="BG54" s="123">
        <f>'[4]Spec Schs Calculations-22'!E45</f>
        <v>0</v>
      </c>
      <c r="BH54" s="130">
        <f t="shared" si="77"/>
        <v>0</v>
      </c>
      <c r="BI54" s="131">
        <f>'[4]Spec Schs Calculations-22'!F45</f>
        <v>0</v>
      </c>
      <c r="BJ54" s="130">
        <f t="shared" si="78"/>
        <v>0</v>
      </c>
      <c r="BK54" s="127">
        <f t="shared" si="79"/>
        <v>0</v>
      </c>
      <c r="BL54" s="11"/>
    </row>
    <row r="55" spans="1:68" ht="14.5" x14ac:dyDescent="0.35">
      <c r="A55" s="101">
        <v>4701230</v>
      </c>
      <c r="B55" s="95" t="s">
        <v>399</v>
      </c>
      <c r="C55" s="95">
        <f>'[4]2021-2022 Prelim-merged'!F48</f>
        <v>462671.72397197183</v>
      </c>
      <c r="D55" s="95">
        <f>'[4]2021-2022 Prelim-merged'!G48</f>
        <v>114371.15878543897</v>
      </c>
      <c r="E55" s="95">
        <f>'[4]2021-2022 Prelim-merged'!H48</f>
        <v>264841.17223119503</v>
      </c>
      <c r="F55" s="95">
        <f>'[4]2021-2022 Prelim-merged'!I48</f>
        <v>234796.22011485981</v>
      </c>
      <c r="G55" s="95">
        <f>'[4]2021-2022 Prelim-merged'!J48</f>
        <v>1076680.2751034657</v>
      </c>
      <c r="H55" s="95">
        <f>'[4]2021-2022 Prelim-merged'!K48</f>
        <v>445351.40645936329</v>
      </c>
      <c r="I55" s="95">
        <f>'[4]2021-2022 Prelim-merged'!L48</f>
        <v>113007.86831541991</v>
      </c>
      <c r="J55" s="95">
        <f>'[4]2021-2022 Prelim-merged'!M48</f>
        <v>252651.24820019936</v>
      </c>
      <c r="K55" s="95">
        <f>'[4]2021-2022 Prelim-merged'!N48</f>
        <v>221927.48422632823</v>
      </c>
      <c r="L55" s="95">
        <f>'[4]2021-2022 Prelim-merged'!O48</f>
        <v>1032938.0072013107</v>
      </c>
      <c r="M55" s="95">
        <f t="shared" si="42"/>
        <v>1032938.0072013107</v>
      </c>
      <c r="N55" s="95">
        <f>'[4]Hold Harmless Base-22'!Y47</f>
        <v>1054075.7145753386</v>
      </c>
      <c r="O55" s="110">
        <f t="shared" si="43"/>
        <v>-21137.70737402793</v>
      </c>
      <c r="P55" s="111" t="str">
        <f t="shared" si="44"/>
        <v>0</v>
      </c>
      <c r="Q55" s="112">
        <f t="shared" si="45"/>
        <v>0</v>
      </c>
      <c r="R55" s="113">
        <f t="shared" si="46"/>
        <v>1032938.0072013107</v>
      </c>
      <c r="S55" s="114">
        <f t="shared" si="47"/>
        <v>0.97994668970953025</v>
      </c>
      <c r="T55" s="115">
        <f t="shared" si="48"/>
        <v>1</v>
      </c>
      <c r="U55" s="101" t="b">
        <f t="shared" si="49"/>
        <v>0</v>
      </c>
      <c r="V55" s="95">
        <f t="shared" si="50"/>
        <v>1023660.6166563231</v>
      </c>
      <c r="W55" s="95">
        <f t="shared" si="51"/>
        <v>1023660.6166563227</v>
      </c>
      <c r="X55" s="95">
        <f t="shared" si="52"/>
        <v>1023660.6166563227</v>
      </c>
      <c r="Y55" s="95">
        <f>'[4]Hold Harmless Base-22'!L47</f>
        <v>452958.07802617579</v>
      </c>
      <c r="Z55" s="95">
        <f>'[4]Hold Harmless Base-22'!M47</f>
        <v>111969.97261976036</v>
      </c>
      <c r="AA55" s="95">
        <f>'[4]Hold Harmless Base-22'!N47</f>
        <v>259280.91590768725</v>
      </c>
      <c r="AB55" s="95">
        <f>'[4]Hold Harmless Base-22'!O47</f>
        <v>229866.74802171523</v>
      </c>
      <c r="AC55" s="95">
        <f t="shared" si="53"/>
        <v>1054075.7145753386</v>
      </c>
      <c r="AD55" s="116">
        <f>'[4]Populations-merged FY22'!M48</f>
        <v>0.27837837837837837</v>
      </c>
      <c r="AE55" s="117">
        <f t="shared" si="54"/>
        <v>0</v>
      </c>
      <c r="AF55" s="117">
        <f t="shared" si="55"/>
        <v>0.9</v>
      </c>
      <c r="AG55" s="117">
        <f t="shared" si="56"/>
        <v>0</v>
      </c>
      <c r="AH55" s="117">
        <f t="shared" si="57"/>
        <v>0.9</v>
      </c>
      <c r="AI55" s="95">
        <f t="shared" si="58"/>
        <v>948668.14311780478</v>
      </c>
      <c r="AJ55" s="95">
        <f t="shared" si="59"/>
        <v>0</v>
      </c>
      <c r="AK55" s="95">
        <f t="shared" si="60"/>
        <v>1023660.6166563227</v>
      </c>
      <c r="AL55" s="95">
        <f t="shared" si="61"/>
        <v>1017905.9833854202</v>
      </c>
      <c r="AM55" s="95">
        <f t="shared" si="62"/>
        <v>1017905.9833854202</v>
      </c>
      <c r="AN55" s="95">
        <f t="shared" si="63"/>
        <v>0</v>
      </c>
      <c r="AO55" s="95">
        <f t="shared" si="64"/>
        <v>1017905.9833854202</v>
      </c>
      <c r="AP55" s="95">
        <f t="shared" si="65"/>
        <v>1017824.6567568688</v>
      </c>
      <c r="AQ55" s="95">
        <f t="shared" si="66"/>
        <v>1017824.6567568688</v>
      </c>
      <c r="AR55" s="95">
        <f t="shared" si="67"/>
        <v>0</v>
      </c>
      <c r="AS55" s="95">
        <f t="shared" si="68"/>
        <v>1017824.6567568688</v>
      </c>
      <c r="AT55" s="95">
        <f t="shared" si="69"/>
        <v>1017824.6567568686</v>
      </c>
      <c r="AU55" s="95">
        <f t="shared" si="70"/>
        <v>1017824.6567568686</v>
      </c>
      <c r="AV55" s="95">
        <f t="shared" si="71"/>
        <v>0</v>
      </c>
      <c r="AW55" s="95">
        <f>'[4]Populations-merged FY22'!K48+116</f>
        <v>734</v>
      </c>
      <c r="AX55" s="103">
        <f t="shared" si="72"/>
        <v>1387</v>
      </c>
      <c r="AY55" s="104">
        <f>'[4]Populations-merged FY22'!G48</f>
        <v>0</v>
      </c>
      <c r="AZ55" s="118">
        <f t="shared" si="73"/>
        <v>0</v>
      </c>
      <c r="BA55" s="119">
        <f t="shared" si="74"/>
        <v>1017824.6567568686</v>
      </c>
      <c r="BB55" s="136">
        <f>AW6</f>
        <v>852061.73315744498</v>
      </c>
      <c r="BC55" s="121">
        <f>'[4]Spec Schs Calculations-22'!C46</f>
        <v>0</v>
      </c>
      <c r="BD55" s="129">
        <f t="shared" si="75"/>
        <v>0</v>
      </c>
      <c r="BE55" s="123">
        <f>'[4]Spec Schs Calculations-22'!D46</f>
        <v>0</v>
      </c>
      <c r="BF55" s="130">
        <f t="shared" si="76"/>
        <v>0</v>
      </c>
      <c r="BG55" s="123">
        <f>'[4]Spec Schs Calculations-22'!E46</f>
        <v>0</v>
      </c>
      <c r="BH55" s="130">
        <f t="shared" si="77"/>
        <v>0</v>
      </c>
      <c r="BI55" s="131">
        <f>'[4]Spec Schs Calculations-22'!F46</f>
        <v>0</v>
      </c>
      <c r="BJ55" s="130">
        <f t="shared" si="78"/>
        <v>0</v>
      </c>
      <c r="BK55" s="127">
        <f t="shared" si="79"/>
        <v>0</v>
      </c>
      <c r="BL55" s="11"/>
    </row>
    <row r="56" spans="1:68" ht="14.5" x14ac:dyDescent="0.35">
      <c r="A56" s="101">
        <v>4701290</v>
      </c>
      <c r="B56" s="95" t="s">
        <v>400</v>
      </c>
      <c r="C56" s="95">
        <f>'[4]2021-2022 Prelim-merged'!F49</f>
        <v>677382.9625022047</v>
      </c>
      <c r="D56" s="95">
        <f>'[4]2021-2022 Prelim-merged'!G49</f>
        <v>167447.17766150748</v>
      </c>
      <c r="E56" s="95">
        <f>'[4]2021-2022 Prelim-merged'!H49</f>
        <v>310493.52521639084</v>
      </c>
      <c r="F56" s="95">
        <f>'[4]2021-2022 Prelim-merged'!I49</f>
        <v>265189.10185470787</v>
      </c>
      <c r="G56" s="95">
        <f>'[4]2021-2022 Prelim-merged'!J49</f>
        <v>1420512.7672348109</v>
      </c>
      <c r="H56" s="95">
        <f>'[4]2021-2022 Prelim-merged'!K49</f>
        <v>632266.77408265893</v>
      </c>
      <c r="I56" s="95">
        <f>'[4]2021-2022 Prelim-merged'!L49</f>
        <v>160437.62141406452</v>
      </c>
      <c r="J56" s="95">
        <f>'[4]2021-2022 Prelim-merged'!M49</f>
        <v>292551.71838419489</v>
      </c>
      <c r="K56" s="95">
        <f>'[4]2021-2022 Prelim-merged'!N49</f>
        <v>252989.31764485539</v>
      </c>
      <c r="L56" s="95">
        <f>'[4]2021-2022 Prelim-merged'!O49</f>
        <v>1338245.4315257738</v>
      </c>
      <c r="M56" s="95">
        <f t="shared" si="42"/>
        <v>1338245.4315257738</v>
      </c>
      <c r="N56" s="95">
        <f>'[4]Hold Harmless Base-22'!Y48</f>
        <v>1301375.1745063283</v>
      </c>
      <c r="O56" s="110">
        <f t="shared" si="43"/>
        <v>36870.257019445533</v>
      </c>
      <c r="P56" s="111">
        <f t="shared" si="44"/>
        <v>36870.257019445533</v>
      </c>
      <c r="Q56" s="112">
        <f t="shared" si="45"/>
        <v>31935.277891846723</v>
      </c>
      <c r="R56" s="113">
        <f t="shared" si="46"/>
        <v>1306310.153633927</v>
      </c>
      <c r="S56" s="114">
        <f t="shared" si="47"/>
        <v>1.0037921263785217</v>
      </c>
      <c r="T56" s="115">
        <f t="shared" si="48"/>
        <v>0.9761364566322962</v>
      </c>
      <c r="U56" s="101" t="b">
        <f t="shared" si="49"/>
        <v>0</v>
      </c>
      <c r="V56" s="95">
        <f t="shared" si="50"/>
        <v>1294577.4558498838</v>
      </c>
      <c r="W56" s="95">
        <f t="shared" si="51"/>
        <v>1294577.4558498834</v>
      </c>
      <c r="X56" s="95">
        <f t="shared" si="52"/>
        <v>1294577.4558498834</v>
      </c>
      <c r="Y56" s="95">
        <f>'[4]Hold Harmless Base-22'!L48</f>
        <v>620571.24115112121</v>
      </c>
      <c r="Z56" s="95">
        <f>'[4]Hold Harmless Base-22'!M48</f>
        <v>153403.47871284964</v>
      </c>
      <c r="AA56" s="95">
        <f>'[4]Hold Harmless Base-22'!N48</f>
        <v>284452.61097380414</v>
      </c>
      <c r="AB56" s="95">
        <f>'[4]Hold Harmless Base-22'!O48</f>
        <v>242947.84366855334</v>
      </c>
      <c r="AC56" s="95">
        <f t="shared" si="53"/>
        <v>1301375.1745063283</v>
      </c>
      <c r="AD56" s="116">
        <f>'[4]Populations-merged FY22'!M49</f>
        <v>0.17596925133689839</v>
      </c>
      <c r="AE56" s="117">
        <f t="shared" si="54"/>
        <v>0</v>
      </c>
      <c r="AF56" s="117">
        <f t="shared" si="55"/>
        <v>0.9</v>
      </c>
      <c r="AG56" s="117">
        <f t="shared" si="56"/>
        <v>0</v>
      </c>
      <c r="AH56" s="117">
        <f t="shared" si="57"/>
        <v>0.9</v>
      </c>
      <c r="AI56" s="95">
        <f t="shared" si="58"/>
        <v>1171237.6570556955</v>
      </c>
      <c r="AJ56" s="95">
        <f t="shared" si="59"/>
        <v>0</v>
      </c>
      <c r="AK56" s="95">
        <f t="shared" si="60"/>
        <v>1294577.4558498834</v>
      </c>
      <c r="AL56" s="95">
        <f t="shared" si="61"/>
        <v>1287299.8304553183</v>
      </c>
      <c r="AM56" s="95">
        <f t="shared" si="62"/>
        <v>1287299.8304553183</v>
      </c>
      <c r="AN56" s="95">
        <f t="shared" si="63"/>
        <v>0</v>
      </c>
      <c r="AO56" s="95">
        <f t="shared" si="64"/>
        <v>1287299.8304553183</v>
      </c>
      <c r="AP56" s="95">
        <f t="shared" si="65"/>
        <v>1287196.9803327585</v>
      </c>
      <c r="AQ56" s="95">
        <f t="shared" si="66"/>
        <v>1287196.9803327585</v>
      </c>
      <c r="AR56" s="95">
        <f t="shared" si="67"/>
        <v>0</v>
      </c>
      <c r="AS56" s="95">
        <f t="shared" si="68"/>
        <v>1287196.9803327585</v>
      </c>
      <c r="AT56" s="95">
        <f t="shared" si="69"/>
        <v>1287196.980332758</v>
      </c>
      <c r="AU56" s="95">
        <f t="shared" si="70"/>
        <v>1287196.980332758</v>
      </c>
      <c r="AV56" s="95">
        <f t="shared" si="71"/>
        <v>0</v>
      </c>
      <c r="AW56" s="95">
        <f>'[4]Populations-merged FY22'!K49</f>
        <v>1053</v>
      </c>
      <c r="AX56" s="103">
        <f t="shared" si="72"/>
        <v>1222</v>
      </c>
      <c r="AY56" s="104">
        <f>'[4]Populations-merged FY22'!G49</f>
        <v>0</v>
      </c>
      <c r="AZ56" s="118">
        <f t="shared" si="73"/>
        <v>0</v>
      </c>
      <c r="BA56" s="119">
        <f t="shared" si="74"/>
        <v>1287196.980332758</v>
      </c>
      <c r="BB56" s="128">
        <f t="shared" ref="BB56:BB87" si="80">BA56-BK56</f>
        <v>1287196.980332758</v>
      </c>
      <c r="BC56" s="121">
        <f>'[4]Spec Schs Calculations-22'!C47</f>
        <v>0</v>
      </c>
      <c r="BD56" s="129">
        <f t="shared" si="75"/>
        <v>0</v>
      </c>
      <c r="BE56" s="123">
        <f>'[4]Spec Schs Calculations-22'!D47</f>
        <v>0</v>
      </c>
      <c r="BF56" s="130">
        <f t="shared" si="76"/>
        <v>0</v>
      </c>
      <c r="BG56" s="123">
        <f>'[4]Spec Schs Calculations-22'!E47</f>
        <v>0</v>
      </c>
      <c r="BH56" s="130">
        <f t="shared" si="77"/>
        <v>0</v>
      </c>
      <c r="BI56" s="131">
        <f>'[4]Spec Schs Calculations-22'!F47</f>
        <v>0</v>
      </c>
      <c r="BJ56" s="130">
        <f t="shared" si="78"/>
        <v>0</v>
      </c>
      <c r="BK56" s="127">
        <f t="shared" si="79"/>
        <v>0</v>
      </c>
      <c r="BL56" s="11"/>
    </row>
    <row r="57" spans="1:68" ht="14.5" x14ac:dyDescent="0.35">
      <c r="A57" s="101">
        <v>4701260</v>
      </c>
      <c r="B57" s="95" t="s">
        <v>401</v>
      </c>
      <c r="C57" s="95">
        <f>'[4]2021-2022 Prelim-merged'!F50</f>
        <v>215180.53297619021</v>
      </c>
      <c r="D57" s="95">
        <f>'[4]2021-2022 Prelim-merged'!G50</f>
        <v>0</v>
      </c>
      <c r="E57" s="95">
        <f>'[4]2021-2022 Prelim-merged'!H50</f>
        <v>79673.810244205946</v>
      </c>
      <c r="F57" s="95">
        <f>'[4]2021-2022 Prelim-merged'!I50</f>
        <v>75097.217535515971</v>
      </c>
      <c r="G57" s="95">
        <f>'[4]2021-2022 Prelim-merged'!J50</f>
        <v>369951.5607559121</v>
      </c>
      <c r="H57" s="95">
        <f>'[4]2021-2022 Prelim-merged'!K50</f>
        <v>238001.56134670426</v>
      </c>
      <c r="I57" s="95">
        <f>'[4]2021-2022 Prelim-merged'!L50</f>
        <v>0</v>
      </c>
      <c r="J57" s="95">
        <f>'[4]2021-2022 Prelim-merged'!M50</f>
        <v>93996.33304676773</v>
      </c>
      <c r="K57" s="95">
        <f>'[4]2021-2022 Prelim-merged'!N50</f>
        <v>81285.005912667504</v>
      </c>
      <c r="L57" s="95">
        <f>'[4]2021-2022 Prelim-merged'!O50</f>
        <v>413282.90030613949</v>
      </c>
      <c r="M57" s="95">
        <f t="shared" si="42"/>
        <v>413282.90030613949</v>
      </c>
      <c r="N57" s="95">
        <f>'[4]Hold Harmless Base-22'!Y49</f>
        <v>396215.75238241663</v>
      </c>
      <c r="O57" s="110">
        <f t="shared" si="43"/>
        <v>17067.147923722863</v>
      </c>
      <c r="P57" s="111">
        <f t="shared" si="44"/>
        <v>17067.147923722863</v>
      </c>
      <c r="Q57" s="112">
        <f t="shared" si="45"/>
        <v>14782.758673960037</v>
      </c>
      <c r="R57" s="113">
        <f t="shared" si="46"/>
        <v>398500.14163217944</v>
      </c>
      <c r="S57" s="114">
        <f t="shared" si="47"/>
        <v>1.0057655184985124</v>
      </c>
      <c r="T57" s="115">
        <f t="shared" si="48"/>
        <v>0.96423089689166985</v>
      </c>
      <c r="U57" s="101" t="b">
        <f t="shared" si="49"/>
        <v>0</v>
      </c>
      <c r="V57" s="95">
        <f t="shared" si="50"/>
        <v>394920.99029843044</v>
      </c>
      <c r="W57" s="95">
        <f t="shared" si="51"/>
        <v>394920.99029843026</v>
      </c>
      <c r="X57" s="95">
        <f t="shared" si="52"/>
        <v>394920.99029843026</v>
      </c>
      <c r="Y57" s="95">
        <f>'[4]Hold Harmless Base-22'!L49</f>
        <v>230456.97279126322</v>
      </c>
      <c r="Z57" s="95">
        <f>'[4]Hold Harmless Base-22'!M49</f>
        <v>0</v>
      </c>
      <c r="AA57" s="95">
        <f>'[4]Hold Harmless Base-22'!N49</f>
        <v>85330.140536722858</v>
      </c>
      <c r="AB57" s="95">
        <f>'[4]Hold Harmless Base-22'!O49</f>
        <v>80428.639054430503</v>
      </c>
      <c r="AC57" s="95">
        <f t="shared" si="53"/>
        <v>396215.75238241663</v>
      </c>
      <c r="AD57" s="116">
        <f>'[4]Populations-merged FY22'!M50</f>
        <v>7.6505907418167735E-2</v>
      </c>
      <c r="AE57" s="117">
        <f t="shared" si="54"/>
        <v>0.85</v>
      </c>
      <c r="AF57" s="117">
        <f t="shared" si="55"/>
        <v>0</v>
      </c>
      <c r="AG57" s="117">
        <f t="shared" si="56"/>
        <v>0</v>
      </c>
      <c r="AH57" s="117">
        <f t="shared" si="57"/>
        <v>0.85</v>
      </c>
      <c r="AI57" s="95">
        <f t="shared" si="58"/>
        <v>336783.38952505414</v>
      </c>
      <c r="AJ57" s="95">
        <f t="shared" si="59"/>
        <v>0</v>
      </c>
      <c r="AK57" s="95">
        <f t="shared" si="60"/>
        <v>394920.99029843026</v>
      </c>
      <c r="AL57" s="95">
        <f t="shared" si="61"/>
        <v>392700.8936832333</v>
      </c>
      <c r="AM57" s="95">
        <f t="shared" si="62"/>
        <v>392700.8936832333</v>
      </c>
      <c r="AN57" s="95">
        <f t="shared" si="63"/>
        <v>0</v>
      </c>
      <c r="AO57" s="95">
        <f t="shared" si="64"/>
        <v>392700.8936832333</v>
      </c>
      <c r="AP57" s="95">
        <f t="shared" si="65"/>
        <v>392669.51844796241</v>
      </c>
      <c r="AQ57" s="95">
        <f t="shared" si="66"/>
        <v>392669.51844796241</v>
      </c>
      <c r="AR57" s="95">
        <f t="shared" si="67"/>
        <v>0</v>
      </c>
      <c r="AS57" s="95">
        <f t="shared" si="68"/>
        <v>392669.51844796241</v>
      </c>
      <c r="AT57" s="95">
        <f t="shared" si="69"/>
        <v>392669.51844796236</v>
      </c>
      <c r="AU57" s="95">
        <f t="shared" si="70"/>
        <v>392669.51844796236</v>
      </c>
      <c r="AV57" s="95">
        <f t="shared" si="71"/>
        <v>0</v>
      </c>
      <c r="AW57" s="95">
        <f>'[4]Populations-merged FY22'!K50</f>
        <v>395</v>
      </c>
      <c r="AX57" s="103">
        <f t="shared" si="72"/>
        <v>994</v>
      </c>
      <c r="AY57" s="104">
        <f>'[4]Populations-merged FY22'!G50</f>
        <v>0</v>
      </c>
      <c r="AZ57" s="118">
        <f t="shared" si="73"/>
        <v>0</v>
      </c>
      <c r="BA57" s="119">
        <f t="shared" si="74"/>
        <v>392669.51844796236</v>
      </c>
      <c r="BB57" s="128">
        <f t="shared" si="80"/>
        <v>392669.51844796236</v>
      </c>
      <c r="BC57" s="121">
        <f>'[4]Spec Schs Calculations-22'!C48</f>
        <v>0</v>
      </c>
      <c r="BD57" s="129">
        <f t="shared" si="75"/>
        <v>0</v>
      </c>
      <c r="BE57" s="123">
        <f>'[4]Spec Schs Calculations-22'!D48</f>
        <v>0</v>
      </c>
      <c r="BF57" s="130">
        <f t="shared" si="76"/>
        <v>0</v>
      </c>
      <c r="BG57" s="123">
        <f>'[4]Spec Schs Calculations-22'!E48</f>
        <v>0</v>
      </c>
      <c r="BH57" s="130">
        <f t="shared" si="77"/>
        <v>0</v>
      </c>
      <c r="BI57" s="131">
        <f>'[4]Spec Schs Calculations-22'!F48</f>
        <v>0</v>
      </c>
      <c r="BJ57" s="130">
        <f t="shared" si="78"/>
        <v>0</v>
      </c>
      <c r="BK57" s="127">
        <f t="shared" si="79"/>
        <v>0</v>
      </c>
      <c r="BL57" s="11"/>
    </row>
    <row r="58" spans="1:68" ht="14.5" x14ac:dyDescent="0.35">
      <c r="A58" s="101">
        <v>4700151</v>
      </c>
      <c r="B58" s="133" t="s">
        <v>402</v>
      </c>
      <c r="C58" s="95">
        <f>'[4]2021-2022 Prelim-merged'!F51</f>
        <v>589644.82490393159</v>
      </c>
      <c r="D58" s="134">
        <f>'[4]2021-2022 Prelim-merged'!G51</f>
        <v>0</v>
      </c>
      <c r="E58" s="95">
        <f>'[4]2021-2022 Prelim-merged'!H51</f>
        <v>0</v>
      </c>
      <c r="F58" s="95">
        <f>'[4]2021-2022 Prelim-merged'!I51</f>
        <v>0</v>
      </c>
      <c r="G58" s="95">
        <f>'[4]2021-2022 Prelim-merged'!J51</f>
        <v>589644.82490393159</v>
      </c>
      <c r="H58" s="95">
        <f>'[4]2021-2022 Prelim-merged'!K51</f>
        <v>501198.10116834182</v>
      </c>
      <c r="I58" s="95">
        <f>'[4]2021-2022 Prelim-merged'!L51</f>
        <v>0</v>
      </c>
      <c r="J58" s="95">
        <f>'[4]2021-2022 Prelim-merged'!M51</f>
        <v>0</v>
      </c>
      <c r="K58" s="95">
        <f>'[4]2021-2022 Prelim-merged'!N51</f>
        <v>0</v>
      </c>
      <c r="L58" s="95">
        <f>'[4]2021-2022 Prelim-merged'!O51</f>
        <v>501198.10116834182</v>
      </c>
      <c r="M58" s="95">
        <f t="shared" si="42"/>
        <v>501198.10116834182</v>
      </c>
      <c r="N58" s="95">
        <f>'[4]Hold Harmless Base-22'!Y50</f>
        <v>1506309.0959837241</v>
      </c>
      <c r="O58" s="110">
        <f t="shared" si="43"/>
        <v>-1005110.9948153823</v>
      </c>
      <c r="P58" s="111" t="str">
        <f t="shared" si="44"/>
        <v>0</v>
      </c>
      <c r="Q58" s="112">
        <f t="shared" si="45"/>
        <v>0</v>
      </c>
      <c r="R58" s="113">
        <f t="shared" si="46"/>
        <v>501198.10116834182</v>
      </c>
      <c r="S58" s="114">
        <f t="shared" si="47"/>
        <v>0.3327325729524489</v>
      </c>
      <c r="T58" s="115">
        <f t="shared" si="48"/>
        <v>1</v>
      </c>
      <c r="U58" s="101" t="b">
        <f t="shared" si="49"/>
        <v>0</v>
      </c>
      <c r="V58" s="95">
        <f t="shared" si="50"/>
        <v>496696.56236104853</v>
      </c>
      <c r="W58" s="95">
        <f t="shared" si="51"/>
        <v>496696.5623610483</v>
      </c>
      <c r="X58" s="95">
        <f t="shared" si="52"/>
        <v>496696.5623610483</v>
      </c>
      <c r="Y58" s="95">
        <f>'[4]Hold Harmless Base-22'!L50</f>
        <v>1506309.0959837241</v>
      </c>
      <c r="Z58" s="95">
        <f>'[4]Hold Harmless Base-22'!M50</f>
        <v>0</v>
      </c>
      <c r="AA58" s="95">
        <f>'[4]Hold Harmless Base-22'!N50</f>
        <v>0</v>
      </c>
      <c r="AB58" s="95">
        <f>'[4]Hold Harmless Base-22'!O50</f>
        <v>0</v>
      </c>
      <c r="AC58" s="95">
        <f t="shared" si="53"/>
        <v>1506309.0959837241</v>
      </c>
      <c r="AD58" s="116">
        <f>'[4]Populations-merged FY22'!M51</f>
        <v>3.9413773477518496E-2</v>
      </c>
      <c r="AE58" s="117">
        <f t="shared" si="54"/>
        <v>0.85</v>
      </c>
      <c r="AF58" s="117">
        <f t="shared" si="55"/>
        <v>0</v>
      </c>
      <c r="AG58" s="117">
        <f t="shared" si="56"/>
        <v>0</v>
      </c>
      <c r="AH58" s="117">
        <f t="shared" si="57"/>
        <v>0.85</v>
      </c>
      <c r="AI58" s="95">
        <f t="shared" si="58"/>
        <v>1280362.7315861655</v>
      </c>
      <c r="AJ58" s="95">
        <f t="shared" si="59"/>
        <v>1280362.7315861655</v>
      </c>
      <c r="AK58" s="95">
        <f t="shared" si="60"/>
        <v>0</v>
      </c>
      <c r="AL58" s="95">
        <f t="shared" si="61"/>
        <v>0</v>
      </c>
      <c r="AM58" s="95">
        <f t="shared" si="62"/>
        <v>1280362.7315861655</v>
      </c>
      <c r="AN58" s="95">
        <f t="shared" si="63"/>
        <v>0</v>
      </c>
      <c r="AO58" s="95">
        <f t="shared" si="64"/>
        <v>0</v>
      </c>
      <c r="AP58" s="95">
        <f t="shared" si="65"/>
        <v>0</v>
      </c>
      <c r="AQ58" s="95">
        <f t="shared" si="66"/>
        <v>1280362.7315861655</v>
      </c>
      <c r="AR58" s="95">
        <f t="shared" si="67"/>
        <v>0</v>
      </c>
      <c r="AS58" s="95">
        <f t="shared" si="68"/>
        <v>0</v>
      </c>
      <c r="AT58" s="95">
        <f t="shared" si="69"/>
        <v>0</v>
      </c>
      <c r="AU58" s="95">
        <f t="shared" si="70"/>
        <v>1280362.7315861655</v>
      </c>
      <c r="AV58" s="95">
        <f t="shared" si="71"/>
        <v>0</v>
      </c>
      <c r="AW58" s="95">
        <f>'[4]Populations-merged FY22'!K51</f>
        <v>277</v>
      </c>
      <c r="AX58" s="103">
        <f t="shared" si="72"/>
        <v>4622</v>
      </c>
      <c r="AY58" s="104">
        <f>'[4]Populations-merged FY22'!G51</f>
        <v>0</v>
      </c>
      <c r="AZ58" s="118">
        <f t="shared" si="73"/>
        <v>0</v>
      </c>
      <c r="BA58" s="119">
        <f t="shared" si="74"/>
        <v>1280362.7315861655</v>
      </c>
      <c r="BB58" s="128">
        <f t="shared" si="80"/>
        <v>1280362.7315861655</v>
      </c>
      <c r="BC58" s="121">
        <f>'[4]Spec Schs Calculations-22'!C49</f>
        <v>0</v>
      </c>
      <c r="BD58" s="129">
        <f t="shared" si="75"/>
        <v>0</v>
      </c>
      <c r="BE58" s="123">
        <f>'[4]Spec Schs Calculations-22'!D49</f>
        <v>0</v>
      </c>
      <c r="BF58" s="130">
        <f t="shared" si="76"/>
        <v>0</v>
      </c>
      <c r="BG58" s="123">
        <f>'[4]Spec Schs Calculations-22'!E49</f>
        <v>0</v>
      </c>
      <c r="BH58" s="130">
        <f t="shared" si="77"/>
        <v>0</v>
      </c>
      <c r="BI58" s="131">
        <f>'[4]Spec Schs Calculations-22'!F49</f>
        <v>0</v>
      </c>
      <c r="BJ58" s="130">
        <f t="shared" si="78"/>
        <v>0</v>
      </c>
      <c r="BK58" s="127">
        <f t="shared" si="79"/>
        <v>0</v>
      </c>
      <c r="BL58" s="11"/>
    </row>
    <row r="59" spans="1:68" ht="14.5" x14ac:dyDescent="0.35">
      <c r="A59" s="101">
        <v>4701400</v>
      </c>
      <c r="B59" s="95" t="s">
        <v>403</v>
      </c>
      <c r="C59" s="95">
        <f>'[4]2021-2022 Prelim-merged'!F52</f>
        <v>259231.41659818153</v>
      </c>
      <c r="D59" s="95">
        <f>'[4]2021-2022 Prelim-merged'!G52</f>
        <v>41693.085518724074</v>
      </c>
      <c r="E59" s="95">
        <f>'[4]2021-2022 Prelim-merged'!H52</f>
        <v>97994.525968809496</v>
      </c>
      <c r="F59" s="95">
        <f>'[4]2021-2022 Prelim-merged'!I52</f>
        <v>83696.045868381218</v>
      </c>
      <c r="G59" s="95">
        <f>'[4]2021-2022 Prelim-merged'!J52</f>
        <v>482615.0739540963</v>
      </c>
      <c r="H59" s="95">
        <f>'[4]2021-2022 Prelim-merged'!K52</f>
        <v>219971.14003255992</v>
      </c>
      <c r="I59" s="95">
        <f>'[4]2021-2022 Prelim-merged'!L52</f>
        <v>34962.711988074625</v>
      </c>
      <c r="J59" s="95">
        <f>'[4]2021-2022 Prelim-merged'!M52</f>
        <v>86875.398725042905</v>
      </c>
      <c r="K59" s="95">
        <f>'[4]2021-2022 Prelim-merged'!N52</f>
        <v>75127.050919283618</v>
      </c>
      <c r="L59" s="95">
        <f>'[4]2021-2022 Prelim-merged'!O52</f>
        <v>416936.30166496104</v>
      </c>
      <c r="M59" s="95">
        <f t="shared" si="42"/>
        <v>416936.30166496104</v>
      </c>
      <c r="N59" s="95">
        <f>'[4]Hold Harmless Base-22'!Y51</f>
        <v>476679.36945688952</v>
      </c>
      <c r="O59" s="110">
        <f t="shared" si="43"/>
        <v>-59743.067791928479</v>
      </c>
      <c r="P59" s="111" t="str">
        <f t="shared" si="44"/>
        <v>0</v>
      </c>
      <c r="Q59" s="112">
        <f t="shared" si="45"/>
        <v>0</v>
      </c>
      <c r="R59" s="113">
        <f t="shared" si="46"/>
        <v>416936.30166496104</v>
      </c>
      <c r="S59" s="114">
        <f t="shared" si="47"/>
        <v>0.8746682327368237</v>
      </c>
      <c r="T59" s="115">
        <f t="shared" si="48"/>
        <v>1</v>
      </c>
      <c r="U59" s="101" t="b">
        <f t="shared" si="49"/>
        <v>0</v>
      </c>
      <c r="V59" s="95">
        <f t="shared" si="50"/>
        <v>413191.56492765289</v>
      </c>
      <c r="W59" s="95">
        <f t="shared" si="51"/>
        <v>413191.56492765271</v>
      </c>
      <c r="X59" s="95">
        <f t="shared" si="52"/>
        <v>413191.56492765271</v>
      </c>
      <c r="Y59" s="95">
        <f>'[4]Hold Harmless Base-22'!L51</f>
        <v>256043.11774810156</v>
      </c>
      <c r="Z59" s="95">
        <f>'[4]Hold Harmless Base-22'!M51</f>
        <v>41180.30038503914</v>
      </c>
      <c r="AA59" s="95">
        <f>'[4]Hold Harmless Base-22'!N51</f>
        <v>96789.286887217866</v>
      </c>
      <c r="AB59" s="95">
        <f>'[4]Hold Harmless Base-22'!O51</f>
        <v>82666.664436530977</v>
      </c>
      <c r="AC59" s="95">
        <f t="shared" si="53"/>
        <v>476679.36945688952</v>
      </c>
      <c r="AD59" s="116">
        <f>'[4]Populations-merged FY22'!M52</f>
        <v>0.10509461426491994</v>
      </c>
      <c r="AE59" s="117">
        <f t="shared" si="54"/>
        <v>0.85</v>
      </c>
      <c r="AF59" s="117">
        <f t="shared" si="55"/>
        <v>0</v>
      </c>
      <c r="AG59" s="117">
        <f t="shared" si="56"/>
        <v>0</v>
      </c>
      <c r="AH59" s="117">
        <f t="shared" si="57"/>
        <v>0.85</v>
      </c>
      <c r="AI59" s="95">
        <f t="shared" si="58"/>
        <v>405177.46403835609</v>
      </c>
      <c r="AJ59" s="95">
        <f t="shared" si="59"/>
        <v>0</v>
      </c>
      <c r="AK59" s="95">
        <f t="shared" si="60"/>
        <v>413191.56492765271</v>
      </c>
      <c r="AL59" s="95">
        <f t="shared" si="61"/>
        <v>410868.75804410211</v>
      </c>
      <c r="AM59" s="95">
        <f t="shared" si="62"/>
        <v>410868.75804410211</v>
      </c>
      <c r="AN59" s="95">
        <f t="shared" si="63"/>
        <v>0</v>
      </c>
      <c r="AO59" s="95">
        <f t="shared" si="64"/>
        <v>410868.75804410211</v>
      </c>
      <c r="AP59" s="95">
        <f t="shared" si="65"/>
        <v>410835.93126892421</v>
      </c>
      <c r="AQ59" s="95">
        <f t="shared" si="66"/>
        <v>410835.93126892421</v>
      </c>
      <c r="AR59" s="95">
        <f t="shared" si="67"/>
        <v>0</v>
      </c>
      <c r="AS59" s="95">
        <f t="shared" si="68"/>
        <v>410835.93126892421</v>
      </c>
      <c r="AT59" s="95">
        <f t="shared" si="69"/>
        <v>410835.93126892409</v>
      </c>
      <c r="AU59" s="95">
        <f t="shared" si="70"/>
        <v>410835.93126892409</v>
      </c>
      <c r="AV59" s="95">
        <f t="shared" si="71"/>
        <v>0</v>
      </c>
      <c r="AW59" s="95">
        <f>'[4]Populations-merged FY22'!K52</f>
        <v>361</v>
      </c>
      <c r="AX59" s="103">
        <f t="shared" si="72"/>
        <v>1138</v>
      </c>
      <c r="AY59" s="104">
        <f>'[4]Populations-merged FY22'!G52</f>
        <v>0</v>
      </c>
      <c r="AZ59" s="118">
        <f t="shared" si="73"/>
        <v>0</v>
      </c>
      <c r="BA59" s="119">
        <f t="shared" si="74"/>
        <v>410835.93126892409</v>
      </c>
      <c r="BB59" s="128">
        <f t="shared" si="80"/>
        <v>407421.93126892409</v>
      </c>
      <c r="BC59" s="121">
        <f>'[4]Spec Schs Calculations-22'!C50</f>
        <v>0</v>
      </c>
      <c r="BD59" s="129">
        <f t="shared" si="75"/>
        <v>0</v>
      </c>
      <c r="BE59" s="123">
        <f>'[4]Spec Schs Calculations-22'!D50</f>
        <v>2</v>
      </c>
      <c r="BF59" s="130">
        <f t="shared" si="76"/>
        <v>2276</v>
      </c>
      <c r="BG59" s="123">
        <f>'[4]Spec Schs Calculations-22'!E50</f>
        <v>1</v>
      </c>
      <c r="BH59" s="130">
        <f t="shared" si="77"/>
        <v>1138</v>
      </c>
      <c r="BI59" s="131">
        <f>'[4]Spec Schs Calculations-22'!F50</f>
        <v>0</v>
      </c>
      <c r="BJ59" s="130">
        <f t="shared" si="78"/>
        <v>0</v>
      </c>
      <c r="BK59" s="127">
        <f t="shared" si="79"/>
        <v>3414</v>
      </c>
      <c r="BL59" s="11"/>
    </row>
    <row r="60" spans="1:68" ht="14.5" x14ac:dyDescent="0.35">
      <c r="A60" s="101">
        <v>4701410</v>
      </c>
      <c r="B60" s="95" t="s">
        <v>404</v>
      </c>
      <c r="C60" s="95">
        <f>'[4]2021-2022 Prelim-merged'!F53</f>
        <v>536496.32304667134</v>
      </c>
      <c r="D60" s="95">
        <f>'[4]2021-2022 Prelim-merged'!G53</f>
        <v>132620.39362209244</v>
      </c>
      <c r="E60" s="95">
        <f>'[4]2021-2022 Prelim-merged'!H53</f>
        <v>240926.75321323995</v>
      </c>
      <c r="F60" s="95">
        <f>'[4]2021-2022 Prelim-merged'!I53</f>
        <v>196958.6296793971</v>
      </c>
      <c r="G60" s="95">
        <f>'[4]2021-2022 Prelim-merged'!J53</f>
        <v>1107002.0995614007</v>
      </c>
      <c r="H60" s="95">
        <f>'[4]2021-2022 Prelim-merged'!K53</f>
        <v>493432.52996374795</v>
      </c>
      <c r="I60" s="95">
        <f>'[4]2021-2022 Prelim-merged'!L53</f>
        <v>125208.44789063394</v>
      </c>
      <c r="J60" s="95">
        <f>'[4]2021-2022 Prelim-merged'!M53</f>
        <v>217413.88625211365</v>
      </c>
      <c r="K60" s="95">
        <f>'[4]2021-2022 Prelim-merged'!N53</f>
        <v>181864.93747127123</v>
      </c>
      <c r="L60" s="95">
        <f>'[4]2021-2022 Prelim-merged'!O53</f>
        <v>1017919.8015777668</v>
      </c>
      <c r="M60" s="95">
        <f t="shared" si="42"/>
        <v>1017919.8015777668</v>
      </c>
      <c r="N60" s="95">
        <f>'[4]Hold Harmless Base-22'!Y52</f>
        <v>1025175.2900475378</v>
      </c>
      <c r="O60" s="110">
        <f t="shared" si="43"/>
        <v>-7255.4884697709931</v>
      </c>
      <c r="P60" s="111" t="str">
        <f t="shared" si="44"/>
        <v>0</v>
      </c>
      <c r="Q60" s="112">
        <f t="shared" si="45"/>
        <v>0</v>
      </c>
      <c r="R60" s="113">
        <f t="shared" si="46"/>
        <v>1017919.8015777668</v>
      </c>
      <c r="S60" s="114">
        <f t="shared" si="47"/>
        <v>0.99292268498840375</v>
      </c>
      <c r="T60" s="115">
        <f t="shared" si="48"/>
        <v>1</v>
      </c>
      <c r="U60" s="101" t="b">
        <f t="shared" si="49"/>
        <v>0</v>
      </c>
      <c r="V60" s="95">
        <f t="shared" si="50"/>
        <v>1008777.2978874433</v>
      </c>
      <c r="W60" s="95">
        <f t="shared" si="51"/>
        <v>1008777.297887443</v>
      </c>
      <c r="X60" s="95">
        <f t="shared" si="52"/>
        <v>1008777.297887443</v>
      </c>
      <c r="Y60" s="95">
        <f>'[4]Hold Harmless Base-22'!L52</f>
        <v>496839.86489883118</v>
      </c>
      <c r="Z60" s="95">
        <f>'[4]Hold Harmless Base-22'!M52</f>
        <v>122817.42785457669</v>
      </c>
      <c r="AA60" s="95">
        <f>'[4]Hold Harmless Base-22'!N52</f>
        <v>223118.05388937765</v>
      </c>
      <c r="AB60" s="95">
        <f>'[4]Hold Harmless Base-22'!O52</f>
        <v>182399.94340475235</v>
      </c>
      <c r="AC60" s="95">
        <f t="shared" si="53"/>
        <v>1025175.2900475378</v>
      </c>
      <c r="AD60" s="116">
        <f>'[4]Populations-merged FY22'!M53</f>
        <v>0.18285842494951762</v>
      </c>
      <c r="AE60" s="117">
        <f t="shared" si="54"/>
        <v>0</v>
      </c>
      <c r="AF60" s="117">
        <f t="shared" si="55"/>
        <v>0.9</v>
      </c>
      <c r="AG60" s="117">
        <f t="shared" si="56"/>
        <v>0</v>
      </c>
      <c r="AH60" s="117">
        <f t="shared" si="57"/>
        <v>0.9</v>
      </c>
      <c r="AI60" s="95">
        <f t="shared" si="58"/>
        <v>922657.76104278397</v>
      </c>
      <c r="AJ60" s="95">
        <f t="shared" si="59"/>
        <v>0</v>
      </c>
      <c r="AK60" s="95">
        <f t="shared" si="60"/>
        <v>1008777.297887443</v>
      </c>
      <c r="AL60" s="95">
        <f t="shared" si="61"/>
        <v>1003106.3330120762</v>
      </c>
      <c r="AM60" s="95">
        <f t="shared" si="62"/>
        <v>1003106.3330120762</v>
      </c>
      <c r="AN60" s="95">
        <f t="shared" si="63"/>
        <v>0</v>
      </c>
      <c r="AO60" s="95">
        <f t="shared" si="64"/>
        <v>1003106.3330120762</v>
      </c>
      <c r="AP60" s="95">
        <f t="shared" si="65"/>
        <v>1003026.1888165671</v>
      </c>
      <c r="AQ60" s="95">
        <f t="shared" si="66"/>
        <v>1003026.1888165671</v>
      </c>
      <c r="AR60" s="95">
        <f t="shared" si="67"/>
        <v>0</v>
      </c>
      <c r="AS60" s="95">
        <f t="shared" si="68"/>
        <v>1003026.1888165671</v>
      </c>
      <c r="AT60" s="95">
        <f t="shared" si="69"/>
        <v>1003026.1888165668</v>
      </c>
      <c r="AU60" s="95">
        <f t="shared" si="70"/>
        <v>1003026.1888165668</v>
      </c>
      <c r="AV60" s="95">
        <f t="shared" si="71"/>
        <v>0</v>
      </c>
      <c r="AW60" s="95">
        <f>'[4]Populations-merged FY22'!K53</f>
        <v>815</v>
      </c>
      <c r="AX60" s="103">
        <f t="shared" si="72"/>
        <v>1231</v>
      </c>
      <c r="AY60" s="104">
        <f>'[4]Populations-merged FY22'!G53</f>
        <v>0</v>
      </c>
      <c r="AZ60" s="118">
        <f t="shared" si="73"/>
        <v>0</v>
      </c>
      <c r="BA60" s="119">
        <f t="shared" si="74"/>
        <v>1003026.1888165668</v>
      </c>
      <c r="BB60" s="128">
        <f t="shared" si="80"/>
        <v>1003026.1888165668</v>
      </c>
      <c r="BC60" s="121">
        <f>'[4]Spec Schs Calculations-22'!C51</f>
        <v>0</v>
      </c>
      <c r="BD60" s="129">
        <f t="shared" si="75"/>
        <v>0</v>
      </c>
      <c r="BE60" s="123">
        <f>'[4]Spec Schs Calculations-22'!D51</f>
        <v>0</v>
      </c>
      <c r="BF60" s="130">
        <f t="shared" si="76"/>
        <v>0</v>
      </c>
      <c r="BG60" s="123">
        <f>'[4]Spec Schs Calculations-22'!E51</f>
        <v>0</v>
      </c>
      <c r="BH60" s="130">
        <f t="shared" si="77"/>
        <v>0</v>
      </c>
      <c r="BI60" s="131">
        <f>'[4]Spec Schs Calculations-22'!F51</f>
        <v>0</v>
      </c>
      <c r="BJ60" s="130">
        <f t="shared" si="78"/>
        <v>0</v>
      </c>
      <c r="BK60" s="127">
        <f t="shared" si="79"/>
        <v>0</v>
      </c>
      <c r="BL60" s="11"/>
    </row>
    <row r="61" spans="1:68" ht="14.5" x14ac:dyDescent="0.35">
      <c r="A61" s="101">
        <v>4701440</v>
      </c>
      <c r="B61" s="95" t="s">
        <v>405</v>
      </c>
      <c r="C61" s="95">
        <f>'[4]2021-2022 Prelim-merged'!F54</f>
        <v>473379.1085705923</v>
      </c>
      <c r="D61" s="95">
        <f>'[4]2021-2022 Prelim-merged'!G54</f>
        <v>117017.99437243446</v>
      </c>
      <c r="E61" s="95">
        <f>'[4]2021-2022 Prelim-merged'!H54</f>
        <v>235026.36360743205</v>
      </c>
      <c r="F61" s="95">
        <f>'[4]2021-2022 Prelim-merged'!I54</f>
        <v>237480.19186922608</v>
      </c>
      <c r="G61" s="95">
        <f>'[4]2021-2022 Prelim-merged'!J54</f>
        <v>1062903.658419685</v>
      </c>
      <c r="H61" s="95">
        <f>'[4]2021-2022 Prelim-merged'!K54</f>
        <v>485018.33335048065</v>
      </c>
      <c r="I61" s="95">
        <f>'[4]2021-2022 Prelim-merged'!L54</f>
        <v>123073.34646497149</v>
      </c>
      <c r="J61" s="95">
        <f>'[4]2021-2022 Prelim-merged'!M54</f>
        <v>241292.3432239074</v>
      </c>
      <c r="K61" s="95">
        <f>'[4]2021-2022 Prelim-merged'!N54</f>
        <v>213674.59397199037</v>
      </c>
      <c r="L61" s="95">
        <f>'[4]2021-2022 Prelim-merged'!O54</f>
        <v>1063058.6170113499</v>
      </c>
      <c r="M61" s="95">
        <f t="shared" si="42"/>
        <v>1063058.6170113499</v>
      </c>
      <c r="N61" s="95">
        <f>'[4]Hold Harmless Base-22'!Y53</f>
        <v>1029535.6021002262</v>
      </c>
      <c r="O61" s="110">
        <f t="shared" si="43"/>
        <v>33523.014911123668</v>
      </c>
      <c r="P61" s="111">
        <f t="shared" si="44"/>
        <v>33523.014911123668</v>
      </c>
      <c r="Q61" s="112">
        <f t="shared" si="45"/>
        <v>29036.054627843634</v>
      </c>
      <c r="R61" s="113">
        <f t="shared" si="46"/>
        <v>1034022.5623835062</v>
      </c>
      <c r="S61" s="114">
        <f t="shared" si="47"/>
        <v>1.0043582371256776</v>
      </c>
      <c r="T61" s="115">
        <f t="shared" si="48"/>
        <v>0.97268630895493347</v>
      </c>
      <c r="U61" s="101" t="b">
        <f t="shared" si="49"/>
        <v>0</v>
      </c>
      <c r="V61" s="95">
        <f t="shared" si="50"/>
        <v>1024735.4308454264</v>
      </c>
      <c r="W61" s="95">
        <f t="shared" si="51"/>
        <v>1024735.4308454259</v>
      </c>
      <c r="X61" s="95">
        <f t="shared" si="52"/>
        <v>1024735.4308454259</v>
      </c>
      <c r="Y61" s="95">
        <f>'[4]Hold Harmless Base-22'!L53</f>
        <v>458518.17491012899</v>
      </c>
      <c r="Z61" s="95">
        <f>'[4]Hold Harmless Base-22'!M53</f>
        <v>113344.41305047822</v>
      </c>
      <c r="AA61" s="95">
        <f>'[4]Hold Harmless Base-22'!N53</f>
        <v>227648.10982564496</v>
      </c>
      <c r="AB61" s="95">
        <f>'[4]Hold Harmless Base-22'!O53</f>
        <v>230024.904313974</v>
      </c>
      <c r="AC61" s="95">
        <f t="shared" si="53"/>
        <v>1029535.6021002262</v>
      </c>
      <c r="AD61" s="116">
        <f>'[4]Populations-merged FY22'!M54</f>
        <v>0.22959615927704038</v>
      </c>
      <c r="AE61" s="117">
        <f t="shared" si="54"/>
        <v>0</v>
      </c>
      <c r="AF61" s="117">
        <f t="shared" si="55"/>
        <v>0.9</v>
      </c>
      <c r="AG61" s="117">
        <f t="shared" si="56"/>
        <v>0</v>
      </c>
      <c r="AH61" s="117">
        <f t="shared" si="57"/>
        <v>0.9</v>
      </c>
      <c r="AI61" s="95">
        <f t="shared" si="58"/>
        <v>926582.0418902036</v>
      </c>
      <c r="AJ61" s="95">
        <f t="shared" si="59"/>
        <v>0</v>
      </c>
      <c r="AK61" s="95">
        <f t="shared" si="60"/>
        <v>1024735.4308454259</v>
      </c>
      <c r="AL61" s="95">
        <f t="shared" si="61"/>
        <v>1018974.7553751928</v>
      </c>
      <c r="AM61" s="95">
        <f t="shared" si="62"/>
        <v>1018974.7553751928</v>
      </c>
      <c r="AN61" s="95">
        <f t="shared" si="63"/>
        <v>0</v>
      </c>
      <c r="AO61" s="95">
        <f t="shared" si="64"/>
        <v>1018974.7553751928</v>
      </c>
      <c r="AP61" s="95">
        <f t="shared" si="65"/>
        <v>1018893.3433560219</v>
      </c>
      <c r="AQ61" s="95">
        <f t="shared" si="66"/>
        <v>1018893.3433560219</v>
      </c>
      <c r="AR61" s="95">
        <f t="shared" si="67"/>
        <v>0</v>
      </c>
      <c r="AS61" s="95">
        <f t="shared" si="68"/>
        <v>1018893.3433560219</v>
      </c>
      <c r="AT61" s="95">
        <f t="shared" si="69"/>
        <v>1018893.3433560217</v>
      </c>
      <c r="AU61" s="95">
        <f t="shared" si="70"/>
        <v>1018893.3433560217</v>
      </c>
      <c r="AV61" s="95">
        <f t="shared" si="71"/>
        <v>0</v>
      </c>
      <c r="AW61" s="95">
        <f>'[4]Populations-merged FY22'!K54</f>
        <v>813</v>
      </c>
      <c r="AX61" s="103">
        <f t="shared" si="72"/>
        <v>1253</v>
      </c>
      <c r="AY61" s="104">
        <f>'[4]Populations-merged FY22'!G54</f>
        <v>29</v>
      </c>
      <c r="AZ61" s="118">
        <f t="shared" si="73"/>
        <v>36337</v>
      </c>
      <c r="BA61" s="119">
        <f t="shared" si="74"/>
        <v>982556.34335602168</v>
      </c>
      <c r="BB61" s="128">
        <f t="shared" si="80"/>
        <v>978797.34335602168</v>
      </c>
      <c r="BC61" s="121">
        <f>'[4]Spec Schs Calculations-22'!C52</f>
        <v>3</v>
      </c>
      <c r="BD61" s="129">
        <f t="shared" si="75"/>
        <v>3759</v>
      </c>
      <c r="BE61" s="123">
        <f>'[4]Spec Schs Calculations-22'!D52</f>
        <v>0</v>
      </c>
      <c r="BF61" s="130">
        <f t="shared" si="76"/>
        <v>0</v>
      </c>
      <c r="BG61" s="123">
        <f>'[4]Spec Schs Calculations-22'!E52</f>
        <v>0</v>
      </c>
      <c r="BH61" s="130">
        <f t="shared" si="77"/>
        <v>0</v>
      </c>
      <c r="BI61" s="131">
        <f>'[4]Spec Schs Calculations-22'!F52</f>
        <v>0</v>
      </c>
      <c r="BJ61" s="130">
        <f t="shared" si="78"/>
        <v>0</v>
      </c>
      <c r="BK61" s="127">
        <f t="shared" si="79"/>
        <v>3759</v>
      </c>
      <c r="BL61" s="11"/>
    </row>
    <row r="62" spans="1:68" ht="14.5" x14ac:dyDescent="0.35">
      <c r="A62" s="101">
        <v>4701470</v>
      </c>
      <c r="B62" s="95" t="s">
        <v>406</v>
      </c>
      <c r="C62" s="95">
        <f>'[4]2021-2022 Prelim-merged'!F55</f>
        <v>982825.19684180128</v>
      </c>
      <c r="D62" s="95">
        <f>'[4]2021-2022 Prelim-merged'!G55</f>
        <v>242951.64545895919</v>
      </c>
      <c r="E62" s="95">
        <f>'[4]2021-2022 Prelim-merged'!H55</f>
        <v>483688.19828735193</v>
      </c>
      <c r="F62" s="95">
        <f>'[4]2021-2022 Prelim-merged'!I55</f>
        <v>413112.7655307817</v>
      </c>
      <c r="G62" s="95">
        <f>'[4]2021-2022 Prelim-merged'!J55</f>
        <v>2122577.8061188944</v>
      </c>
      <c r="H62" s="95">
        <f>'[4]2021-2022 Prelim-merged'!K55</f>
        <v>1068602.9698849497</v>
      </c>
      <c r="I62" s="95">
        <f>'[4]2021-2022 Prelim-merged'!L55</f>
        <v>271157.8810591317</v>
      </c>
      <c r="J62" s="95">
        <f>'[4]2021-2022 Prelim-merged'!M55</f>
        <v>551041.63426280627</v>
      </c>
      <c r="K62" s="95">
        <f>'[4]2021-2022 Prelim-merged'!N55</f>
        <v>476523.08390469098</v>
      </c>
      <c r="L62" s="95">
        <f>'[4]2021-2022 Prelim-merged'!O55</f>
        <v>2367325.5691115786</v>
      </c>
      <c r="M62" s="95">
        <f t="shared" si="42"/>
        <v>2367325.5691115786</v>
      </c>
      <c r="N62" s="95">
        <f>'[4]Hold Harmless Base-22'!Y54</f>
        <v>2001598.1182069315</v>
      </c>
      <c r="O62" s="110">
        <f t="shared" si="43"/>
        <v>365727.45090464712</v>
      </c>
      <c r="P62" s="111">
        <f t="shared" si="44"/>
        <v>365727.45090464712</v>
      </c>
      <c r="Q62" s="112">
        <f t="shared" si="45"/>
        <v>316775.87089118361</v>
      </c>
      <c r="R62" s="113">
        <f t="shared" si="46"/>
        <v>2050549.698220395</v>
      </c>
      <c r="S62" s="114">
        <f t="shared" si="47"/>
        <v>1.0244562480191155</v>
      </c>
      <c r="T62" s="115">
        <f t="shared" si="48"/>
        <v>0.86618829491624816</v>
      </c>
      <c r="U62" s="101" t="b">
        <f t="shared" si="49"/>
        <v>0</v>
      </c>
      <c r="V62" s="95">
        <f t="shared" si="50"/>
        <v>2032132.5712973177</v>
      </c>
      <c r="W62" s="95">
        <f t="shared" si="51"/>
        <v>2032132.5712973168</v>
      </c>
      <c r="X62" s="95">
        <f t="shared" si="52"/>
        <v>2032132.5712973168</v>
      </c>
      <c r="Y62" s="95">
        <f>'[4]Hold Harmless Base-22'!L54</f>
        <v>926807.5162445727</v>
      </c>
      <c r="Z62" s="95">
        <f>'[4]Hold Harmless Base-22'!M54</f>
        <v>229104.23116837733</v>
      </c>
      <c r="AA62" s="95">
        <f>'[4]Hold Harmless Base-22'!N54</f>
        <v>456119.6224232238</v>
      </c>
      <c r="AB62" s="95">
        <f>'[4]Hold Harmless Base-22'!O54</f>
        <v>389566.74837075762</v>
      </c>
      <c r="AC62" s="95">
        <f t="shared" si="53"/>
        <v>2001598.1182069315</v>
      </c>
      <c r="AD62" s="116">
        <f>'[4]Populations-merged FY22'!M55</f>
        <v>0.22656654583117555</v>
      </c>
      <c r="AE62" s="117">
        <f t="shared" si="54"/>
        <v>0</v>
      </c>
      <c r="AF62" s="117">
        <f t="shared" si="55"/>
        <v>0.9</v>
      </c>
      <c r="AG62" s="117">
        <f t="shared" si="56"/>
        <v>0</v>
      </c>
      <c r="AH62" s="117">
        <f t="shared" si="57"/>
        <v>0.9</v>
      </c>
      <c r="AI62" s="95">
        <f t="shared" si="58"/>
        <v>1801438.3063862384</v>
      </c>
      <c r="AJ62" s="95">
        <f t="shared" si="59"/>
        <v>0</v>
      </c>
      <c r="AK62" s="95">
        <f t="shared" si="60"/>
        <v>2032132.5712973168</v>
      </c>
      <c r="AL62" s="95">
        <f t="shared" si="61"/>
        <v>2020708.6896754273</v>
      </c>
      <c r="AM62" s="95">
        <f t="shared" si="62"/>
        <v>2020708.6896754273</v>
      </c>
      <c r="AN62" s="95">
        <f t="shared" si="63"/>
        <v>0</v>
      </c>
      <c r="AO62" s="95">
        <f t="shared" si="64"/>
        <v>2020708.6896754273</v>
      </c>
      <c r="AP62" s="95">
        <f t="shared" si="65"/>
        <v>2020547.2431099308</v>
      </c>
      <c r="AQ62" s="95">
        <f t="shared" si="66"/>
        <v>2020547.2431099308</v>
      </c>
      <c r="AR62" s="95">
        <f t="shared" si="67"/>
        <v>0</v>
      </c>
      <c r="AS62" s="95">
        <f t="shared" si="68"/>
        <v>2020547.2431099308</v>
      </c>
      <c r="AT62" s="95">
        <f t="shared" si="69"/>
        <v>2020547.2431099303</v>
      </c>
      <c r="AU62" s="95">
        <f t="shared" si="70"/>
        <v>2020547.2431099303</v>
      </c>
      <c r="AV62" s="95">
        <f t="shared" si="71"/>
        <v>0</v>
      </c>
      <c r="AW62" s="95">
        <f>'[4]Populations-merged FY22'!K55</f>
        <v>1750</v>
      </c>
      <c r="AX62" s="103">
        <f t="shared" si="72"/>
        <v>1155</v>
      </c>
      <c r="AY62" s="104">
        <f>'[4]Populations-merged FY22'!G55</f>
        <v>26</v>
      </c>
      <c r="AZ62" s="118">
        <f t="shared" si="73"/>
        <v>30030</v>
      </c>
      <c r="BA62" s="119">
        <f t="shared" si="74"/>
        <v>1990517.2431099303</v>
      </c>
      <c r="BB62" s="135">
        <f t="shared" si="80"/>
        <v>1985897.2431099303</v>
      </c>
      <c r="BC62" s="121">
        <f>'[4]Spec Schs Calculations-22'!C53</f>
        <v>1</v>
      </c>
      <c r="BD62" s="129">
        <f t="shared" si="75"/>
        <v>1155</v>
      </c>
      <c r="BE62" s="123">
        <f>'[4]Spec Schs Calculations-22'!D53</f>
        <v>0</v>
      </c>
      <c r="BF62" s="130">
        <f t="shared" si="76"/>
        <v>0</v>
      </c>
      <c r="BG62" s="123">
        <f>'[4]Spec Schs Calculations-22'!E53</f>
        <v>3</v>
      </c>
      <c r="BH62" s="130">
        <f t="shared" si="77"/>
        <v>3465</v>
      </c>
      <c r="BI62" s="131">
        <f>'[4]Spec Schs Calculations-22'!F53</f>
        <v>0</v>
      </c>
      <c r="BJ62" s="130">
        <f t="shared" si="78"/>
        <v>0</v>
      </c>
      <c r="BK62" s="127">
        <f t="shared" si="79"/>
        <v>4620</v>
      </c>
      <c r="BL62" s="11"/>
    </row>
    <row r="63" spans="1:68" ht="14.5" x14ac:dyDescent="0.35">
      <c r="A63" s="101">
        <v>4701500</v>
      </c>
      <c r="B63" s="95" t="s">
        <v>407</v>
      </c>
      <c r="C63" s="95">
        <f>'[4]2021-2022 Prelim-merged'!F56</f>
        <v>340945.66748239094</v>
      </c>
      <c r="D63" s="95">
        <f>'[4]2021-2022 Prelim-merged'!G56</f>
        <v>84280.817375384358</v>
      </c>
      <c r="E63" s="95">
        <f>'[4]2021-2022 Prelim-merged'!H56</f>
        <v>189367.80680422144</v>
      </c>
      <c r="F63" s="95">
        <f>'[4]2021-2022 Prelim-merged'!I56</f>
        <v>165851.48406462907</v>
      </c>
      <c r="G63" s="95">
        <f>'[4]2021-2022 Prelim-merged'!J56</f>
        <v>780445.77572662581</v>
      </c>
      <c r="H63" s="95">
        <f>'[4]2021-2022 Prelim-merged'!K56</f>
        <v>376234.79142181034</v>
      </c>
      <c r="I63" s="95">
        <f>'[4]2021-2022 Prelim-merged'!L56</f>
        <v>95469.535176049758</v>
      </c>
      <c r="J63" s="95">
        <f>'[4]2021-2022 Prelim-merged'!M56</f>
        <v>224667.16313820778</v>
      </c>
      <c r="K63" s="95">
        <f>'[4]2021-2022 Prelim-merged'!N56</f>
        <v>201550.8111532208</v>
      </c>
      <c r="L63" s="95">
        <f>'[4]2021-2022 Prelim-merged'!O56</f>
        <v>897922.30088928866</v>
      </c>
      <c r="M63" s="95">
        <f t="shared" si="42"/>
        <v>897922.30088928866</v>
      </c>
      <c r="N63" s="95">
        <f>'[4]Hold Harmless Base-22'!Y55</f>
        <v>705527.55313048814</v>
      </c>
      <c r="O63" s="110">
        <f t="shared" si="43"/>
        <v>192394.74775880051</v>
      </c>
      <c r="P63" s="111">
        <f t="shared" si="44"/>
        <v>192394.74775880051</v>
      </c>
      <c r="Q63" s="112">
        <f t="shared" si="45"/>
        <v>166643.25750071614</v>
      </c>
      <c r="R63" s="113">
        <f t="shared" si="46"/>
        <v>731279.04338857252</v>
      </c>
      <c r="S63" s="114">
        <f t="shared" si="47"/>
        <v>1.0364996237833983</v>
      </c>
      <c r="T63" s="115">
        <f t="shared" si="48"/>
        <v>0.81441238586492937</v>
      </c>
      <c r="U63" s="101" t="b">
        <f t="shared" si="49"/>
        <v>0</v>
      </c>
      <c r="V63" s="95">
        <f t="shared" si="50"/>
        <v>724711.01971669437</v>
      </c>
      <c r="W63" s="95">
        <f t="shared" si="51"/>
        <v>724711.01971669402</v>
      </c>
      <c r="X63" s="95">
        <f t="shared" si="52"/>
        <v>724711.01971669402</v>
      </c>
      <c r="Y63" s="95">
        <f>'[4]Hold Harmless Base-22'!L55</f>
        <v>308216.88067352789</v>
      </c>
      <c r="Z63" s="95">
        <f>'[4]Hold Harmless Base-22'!M55</f>
        <v>76190.352626779975</v>
      </c>
      <c r="AA63" s="95">
        <f>'[4]Hold Harmless Base-22'!N55</f>
        <v>171189.60667303065</v>
      </c>
      <c r="AB63" s="95">
        <f>'[4]Hold Harmless Base-22'!O55</f>
        <v>149930.71315714967</v>
      </c>
      <c r="AC63" s="95">
        <f t="shared" si="53"/>
        <v>705527.55313048814</v>
      </c>
      <c r="AD63" s="116">
        <f>'[4]Populations-merged FY22'!M56</f>
        <v>0.27879341864716634</v>
      </c>
      <c r="AE63" s="117">
        <f t="shared" si="54"/>
        <v>0</v>
      </c>
      <c r="AF63" s="117">
        <f t="shared" si="55"/>
        <v>0.9</v>
      </c>
      <c r="AG63" s="117">
        <f t="shared" si="56"/>
        <v>0</v>
      </c>
      <c r="AH63" s="117">
        <f t="shared" si="57"/>
        <v>0.9</v>
      </c>
      <c r="AI63" s="95">
        <f t="shared" si="58"/>
        <v>634974.79781743931</v>
      </c>
      <c r="AJ63" s="95">
        <f t="shared" si="59"/>
        <v>0</v>
      </c>
      <c r="AK63" s="95">
        <f t="shared" si="60"/>
        <v>724711.01971669402</v>
      </c>
      <c r="AL63" s="95">
        <f t="shared" si="61"/>
        <v>720636.96814335743</v>
      </c>
      <c r="AM63" s="95">
        <f t="shared" si="62"/>
        <v>720636.96814335743</v>
      </c>
      <c r="AN63" s="95">
        <f t="shared" si="63"/>
        <v>0</v>
      </c>
      <c r="AO63" s="95">
        <f t="shared" si="64"/>
        <v>720636.96814335743</v>
      </c>
      <c r="AP63" s="95">
        <f t="shared" si="65"/>
        <v>720579.39212358231</v>
      </c>
      <c r="AQ63" s="95">
        <f t="shared" si="66"/>
        <v>720579.39212358231</v>
      </c>
      <c r="AR63" s="95">
        <f t="shared" si="67"/>
        <v>0</v>
      </c>
      <c r="AS63" s="95">
        <f t="shared" si="68"/>
        <v>720579.39212358231</v>
      </c>
      <c r="AT63" s="95">
        <f t="shared" si="69"/>
        <v>720579.39212358219</v>
      </c>
      <c r="AU63" s="95">
        <f t="shared" si="70"/>
        <v>720579.39212358219</v>
      </c>
      <c r="AV63" s="95">
        <f t="shared" si="71"/>
        <v>0</v>
      </c>
      <c r="AW63" s="95">
        <f>'[4]Populations-merged FY22'!K56</f>
        <v>610</v>
      </c>
      <c r="AX63" s="103">
        <f t="shared" si="72"/>
        <v>1181</v>
      </c>
      <c r="AY63" s="104">
        <f>'[4]Populations-merged FY22'!G56</f>
        <v>72</v>
      </c>
      <c r="AZ63" s="118">
        <f t="shared" si="73"/>
        <v>85032</v>
      </c>
      <c r="BA63" s="119">
        <f t="shared" si="74"/>
        <v>635547.39212358219</v>
      </c>
      <c r="BB63" s="128">
        <f t="shared" si="80"/>
        <v>635547.39212358219</v>
      </c>
      <c r="BC63" s="121">
        <f>'[4]Spec Schs Calculations-22'!C54</f>
        <v>0</v>
      </c>
      <c r="BD63" s="129">
        <f t="shared" si="75"/>
        <v>0</v>
      </c>
      <c r="BE63" s="123">
        <f>'[4]Spec Schs Calculations-22'!D54</f>
        <v>0</v>
      </c>
      <c r="BF63" s="130">
        <f t="shared" si="76"/>
        <v>0</v>
      </c>
      <c r="BG63" s="123">
        <f>'[4]Spec Schs Calculations-22'!E54</f>
        <v>0</v>
      </c>
      <c r="BH63" s="130">
        <f t="shared" si="77"/>
        <v>0</v>
      </c>
      <c r="BI63" s="131">
        <f>'[4]Spec Schs Calculations-22'!F54</f>
        <v>0</v>
      </c>
      <c r="BJ63" s="130">
        <f t="shared" si="78"/>
        <v>0</v>
      </c>
      <c r="BK63" s="127">
        <f t="shared" si="79"/>
        <v>0</v>
      </c>
      <c r="BL63" s="11"/>
    </row>
    <row r="64" spans="1:68" ht="14.5" x14ac:dyDescent="0.35">
      <c r="A64" s="101">
        <v>4701530</v>
      </c>
      <c r="B64" s="95" t="s">
        <v>408</v>
      </c>
      <c r="C64" s="95">
        <f>'[4]2021-2022 Prelim-merged'!F57</f>
        <v>315022.52582257276</v>
      </c>
      <c r="D64" s="95">
        <f>'[4]2021-2022 Prelim-merged'!G57</f>
        <v>77872.689112132037</v>
      </c>
      <c r="E64" s="95">
        <f>'[4]2021-2022 Prelim-merged'!H57</f>
        <v>169807.10882400852</v>
      </c>
      <c r="F64" s="95">
        <f>'[4]2021-2022 Prelim-merged'!I57</f>
        <v>154438.00705419981</v>
      </c>
      <c r="G64" s="95">
        <f>'[4]2021-2022 Prelim-merged'!J57</f>
        <v>717140.33081291313</v>
      </c>
      <c r="H64" s="95">
        <f>'[4]2021-2022 Prelim-merged'!K57</f>
        <v>311926.2887346957</v>
      </c>
      <c r="I64" s="95">
        <f>'[4]2021-2022 Prelim-merged'!L57</f>
        <v>79151.259994200984</v>
      </c>
      <c r="J64" s="95">
        <f>'[4]2021-2022 Prelim-merged'!M57</f>
        <v>167546.38078257436</v>
      </c>
      <c r="K64" s="95">
        <f>'[4]2021-2022 Prelim-merged'!N57</f>
        <v>143646.99587122424</v>
      </c>
      <c r="L64" s="95">
        <f>'[4]2021-2022 Prelim-merged'!O57</f>
        <v>702270.92538269516</v>
      </c>
      <c r="M64" s="95">
        <f t="shared" si="42"/>
        <v>702270.92538269516</v>
      </c>
      <c r="N64" s="95">
        <f>'[4]Hold Harmless Base-22'!Y56</f>
        <v>708320.18963526841</v>
      </c>
      <c r="O64" s="110">
        <f t="shared" si="43"/>
        <v>-6049.2642525732517</v>
      </c>
      <c r="P64" s="111" t="str">
        <f t="shared" si="44"/>
        <v>0</v>
      </c>
      <c r="Q64" s="112">
        <f t="shared" si="45"/>
        <v>0</v>
      </c>
      <c r="R64" s="113">
        <f t="shared" si="46"/>
        <v>702270.92538269516</v>
      </c>
      <c r="S64" s="114">
        <f t="shared" si="47"/>
        <v>0.99145970375955517</v>
      </c>
      <c r="T64" s="115">
        <f t="shared" si="48"/>
        <v>1</v>
      </c>
      <c r="U64" s="101" t="b">
        <f t="shared" si="49"/>
        <v>0</v>
      </c>
      <c r="V64" s="95">
        <f t="shared" si="50"/>
        <v>695963.43974682642</v>
      </c>
      <c r="W64" s="95">
        <f t="shared" si="51"/>
        <v>695963.43974682619</v>
      </c>
      <c r="X64" s="95">
        <f t="shared" si="52"/>
        <v>695963.43974682619</v>
      </c>
      <c r="Y64" s="95">
        <f>'[4]Hold Harmless Base-22'!L56</f>
        <v>311148.04961127992</v>
      </c>
      <c r="Z64" s="95">
        <f>'[4]Hold Harmless Base-22'!M56</f>
        <v>76914.929406896568</v>
      </c>
      <c r="AA64" s="95">
        <f>'[4]Hold Harmless Base-22'!N56</f>
        <v>167718.64355655145</v>
      </c>
      <c r="AB64" s="95">
        <f>'[4]Hold Harmless Base-22'!O56</f>
        <v>152538.56706054046</v>
      </c>
      <c r="AC64" s="95">
        <f t="shared" si="53"/>
        <v>708320.18963526841</v>
      </c>
      <c r="AD64" s="116">
        <f>'[4]Populations-merged FY22'!M57</f>
        <v>0.24796942188246537</v>
      </c>
      <c r="AE64" s="117">
        <f t="shared" si="54"/>
        <v>0</v>
      </c>
      <c r="AF64" s="117">
        <f t="shared" si="55"/>
        <v>0.9</v>
      </c>
      <c r="AG64" s="117">
        <f t="shared" si="56"/>
        <v>0</v>
      </c>
      <c r="AH64" s="117">
        <f t="shared" si="57"/>
        <v>0.9</v>
      </c>
      <c r="AI64" s="95">
        <f t="shared" si="58"/>
        <v>637488.17067174159</v>
      </c>
      <c r="AJ64" s="95">
        <f t="shared" si="59"/>
        <v>0</v>
      </c>
      <c r="AK64" s="95">
        <f t="shared" si="60"/>
        <v>695963.43974682619</v>
      </c>
      <c r="AL64" s="95">
        <f t="shared" si="61"/>
        <v>692050.9962078915</v>
      </c>
      <c r="AM64" s="95">
        <f t="shared" si="62"/>
        <v>692050.9962078915</v>
      </c>
      <c r="AN64" s="95">
        <f t="shared" si="63"/>
        <v>0</v>
      </c>
      <c r="AO64" s="95">
        <f t="shared" si="64"/>
        <v>692050.9962078915</v>
      </c>
      <c r="AP64" s="95">
        <f t="shared" si="65"/>
        <v>691995.70409327</v>
      </c>
      <c r="AQ64" s="95">
        <f t="shared" si="66"/>
        <v>691995.70409327</v>
      </c>
      <c r="AR64" s="95">
        <f t="shared" si="67"/>
        <v>0</v>
      </c>
      <c r="AS64" s="95">
        <f t="shared" si="68"/>
        <v>691995.70409327</v>
      </c>
      <c r="AT64" s="95">
        <f t="shared" si="69"/>
        <v>691995.70409326989</v>
      </c>
      <c r="AU64" s="95">
        <f t="shared" si="70"/>
        <v>691995.70409326989</v>
      </c>
      <c r="AV64" s="95">
        <f t="shared" si="71"/>
        <v>0</v>
      </c>
      <c r="AW64" s="95">
        <f>'[4]Populations-merged FY22'!K57</f>
        <v>519</v>
      </c>
      <c r="AX64" s="103">
        <f t="shared" si="72"/>
        <v>1333</v>
      </c>
      <c r="AY64" s="104">
        <f>'[4]Populations-merged FY22'!G57</f>
        <v>0</v>
      </c>
      <c r="AZ64" s="118">
        <f t="shared" si="73"/>
        <v>0</v>
      </c>
      <c r="BA64" s="119">
        <f t="shared" si="74"/>
        <v>691995.70409326989</v>
      </c>
      <c r="BB64" s="128">
        <f t="shared" si="80"/>
        <v>690662.70409326989</v>
      </c>
      <c r="BC64" s="121">
        <f>'[4]Spec Schs Calculations-22'!C55</f>
        <v>0</v>
      </c>
      <c r="BD64" s="129">
        <f t="shared" si="75"/>
        <v>0</v>
      </c>
      <c r="BE64" s="123">
        <f>'[4]Spec Schs Calculations-22'!D55</f>
        <v>0</v>
      </c>
      <c r="BF64" s="130">
        <f t="shared" si="76"/>
        <v>0</v>
      </c>
      <c r="BG64" s="123">
        <f>'[4]Spec Schs Calculations-22'!E55</f>
        <v>1</v>
      </c>
      <c r="BH64" s="130">
        <f t="shared" si="77"/>
        <v>1333</v>
      </c>
      <c r="BI64" s="131">
        <f>'[4]Spec Schs Calculations-22'!F55</f>
        <v>0</v>
      </c>
      <c r="BJ64" s="130">
        <f t="shared" si="78"/>
        <v>0</v>
      </c>
      <c r="BK64" s="127">
        <f t="shared" si="79"/>
        <v>1333</v>
      </c>
      <c r="BL64" s="11"/>
      <c r="BM64" s="4"/>
      <c r="BN64" s="4"/>
      <c r="BO64" s="4"/>
      <c r="BP64" s="4"/>
    </row>
    <row r="65" spans="1:68" ht="14.5" x14ac:dyDescent="0.35">
      <c r="A65" s="101">
        <v>4700001</v>
      </c>
      <c r="B65" s="95" t="s">
        <v>409</v>
      </c>
      <c r="C65" s="95">
        <f>'[4]2021-2022 Prelim-merged'!F58</f>
        <v>1234166.9616304727</v>
      </c>
      <c r="D65" s="95">
        <f>'[4]2021-2022 Prelim-merged'!G58</f>
        <v>305082.62818527577</v>
      </c>
      <c r="E65" s="95">
        <f>'[4]2021-2022 Prelim-merged'!H58</f>
        <v>626206.32409851183</v>
      </c>
      <c r="F65" s="95">
        <f>'[4]2021-2022 Prelim-merged'!I58</f>
        <v>556570.02534762758</v>
      </c>
      <c r="G65" s="95">
        <f>'[4]2021-2022 Prelim-merged'!J58</f>
        <v>2722025.9392618882</v>
      </c>
      <c r="H65" s="95">
        <f>'[4]2021-2022 Prelim-merged'!K58</f>
        <v>1302397.4329250203</v>
      </c>
      <c r="I65" s="95">
        <f>'[4]2021-2022 Prelim-merged'!L58</f>
        <v>330483.19924360997</v>
      </c>
      <c r="J65" s="95">
        <f>'[4]2021-2022 Prelim-merged'!M58</f>
        <v>689543.80682035408</v>
      </c>
      <c r="K65" s="95">
        <f>'[4]2021-2022 Prelim-merged'!N58</f>
        <v>596295.30852600792</v>
      </c>
      <c r="L65" s="95">
        <f>'[4]2021-2022 Prelim-merged'!O58</f>
        <v>2918719.7475149925</v>
      </c>
      <c r="M65" s="95">
        <f t="shared" si="42"/>
        <v>2918719.7475149925</v>
      </c>
      <c r="N65" s="95">
        <f>'[4]Hold Harmless Base-22'!Y57</f>
        <v>2688547.6198285269</v>
      </c>
      <c r="O65" s="110">
        <f t="shared" si="43"/>
        <v>230172.12768646562</v>
      </c>
      <c r="P65" s="111">
        <f t="shared" si="44"/>
        <v>230172.12768646562</v>
      </c>
      <c r="Q65" s="112">
        <f t="shared" si="45"/>
        <v>199364.24247729444</v>
      </c>
      <c r="R65" s="113">
        <f t="shared" si="46"/>
        <v>2719355.505037698</v>
      </c>
      <c r="S65" s="114">
        <f t="shared" si="47"/>
        <v>1.011458932317939</v>
      </c>
      <c r="T65" s="115">
        <f t="shared" si="48"/>
        <v>0.93169462650635304</v>
      </c>
      <c r="U65" s="101" t="b">
        <f t="shared" si="49"/>
        <v>0</v>
      </c>
      <c r="V65" s="95">
        <f t="shared" si="50"/>
        <v>2694931.46131483</v>
      </c>
      <c r="W65" s="95">
        <f t="shared" si="51"/>
        <v>2694931.4613148291</v>
      </c>
      <c r="X65" s="95">
        <f t="shared" si="52"/>
        <v>2694931.4613148291</v>
      </c>
      <c r="Y65" s="95">
        <f>'[4]Hold Harmless Base-22'!L57</f>
        <v>1218987.8866703094</v>
      </c>
      <c r="Z65" s="95">
        <f>'[4]Hold Harmless Base-22'!M57</f>
        <v>301330.40322200983</v>
      </c>
      <c r="AA65" s="95">
        <f>'[4]Hold Harmless Base-22'!N57</f>
        <v>618504.58435864537</v>
      </c>
      <c r="AB65" s="95">
        <f>'[4]Hold Harmless Base-22'!O57</f>
        <v>549724.7455775626</v>
      </c>
      <c r="AC65" s="95">
        <f t="shared" si="53"/>
        <v>2688547.6198285269</v>
      </c>
      <c r="AD65" s="116">
        <f>'[4]Populations-merged FY22'!M58</f>
        <v>0.19418446160835984</v>
      </c>
      <c r="AE65" s="117">
        <f t="shared" si="54"/>
        <v>0</v>
      </c>
      <c r="AF65" s="117">
        <f t="shared" si="55"/>
        <v>0.9</v>
      </c>
      <c r="AG65" s="117">
        <f t="shared" si="56"/>
        <v>0</v>
      </c>
      <c r="AH65" s="117">
        <f t="shared" si="57"/>
        <v>0.9</v>
      </c>
      <c r="AI65" s="95">
        <f t="shared" si="58"/>
        <v>2419692.8578456743</v>
      </c>
      <c r="AJ65" s="95">
        <f t="shared" si="59"/>
        <v>0</v>
      </c>
      <c r="AK65" s="95">
        <f t="shared" si="60"/>
        <v>2694931.4613148291</v>
      </c>
      <c r="AL65" s="95">
        <f t="shared" si="61"/>
        <v>2679781.5747237625</v>
      </c>
      <c r="AM65" s="95">
        <f t="shared" si="62"/>
        <v>2679781.5747237625</v>
      </c>
      <c r="AN65" s="95">
        <f t="shared" si="63"/>
        <v>0</v>
      </c>
      <c r="AO65" s="95">
        <f t="shared" si="64"/>
        <v>2679781.5747237625</v>
      </c>
      <c r="AP65" s="95">
        <f t="shared" si="65"/>
        <v>2679567.4708632058</v>
      </c>
      <c r="AQ65" s="95">
        <f t="shared" si="66"/>
        <v>2679567.4708632058</v>
      </c>
      <c r="AR65" s="95">
        <f t="shared" si="67"/>
        <v>0</v>
      </c>
      <c r="AS65" s="95">
        <f t="shared" si="68"/>
        <v>2679567.4708632058</v>
      </c>
      <c r="AT65" s="95">
        <f t="shared" si="69"/>
        <v>2679567.4708632054</v>
      </c>
      <c r="AU65" s="95">
        <f t="shared" si="70"/>
        <v>2679567.4708632054</v>
      </c>
      <c r="AV65" s="95">
        <f t="shared" si="71"/>
        <v>0</v>
      </c>
      <c r="AW65" s="95">
        <f>'[4]Populations-merged FY22'!K58</f>
        <v>2137</v>
      </c>
      <c r="AX65" s="103">
        <f t="shared" si="72"/>
        <v>1254</v>
      </c>
      <c r="AY65" s="104">
        <f>'[4]Populations-merged FY22'!G58</f>
        <v>0</v>
      </c>
      <c r="AZ65" s="118">
        <f t="shared" si="73"/>
        <v>0</v>
      </c>
      <c r="BA65" s="119">
        <f t="shared" si="74"/>
        <v>2679567.4708632054</v>
      </c>
      <c r="BB65" s="128">
        <f t="shared" si="80"/>
        <v>2678313.4708632054</v>
      </c>
      <c r="BC65" s="121">
        <f>'[4]Spec Schs Calculations-22'!C56</f>
        <v>0</v>
      </c>
      <c r="BD65" s="129">
        <f t="shared" si="75"/>
        <v>0</v>
      </c>
      <c r="BE65" s="123">
        <f>'[4]Spec Schs Calculations-22'!D56</f>
        <v>0</v>
      </c>
      <c r="BF65" s="130">
        <f t="shared" si="76"/>
        <v>0</v>
      </c>
      <c r="BG65" s="123">
        <f>'[4]Spec Schs Calculations-22'!E56</f>
        <v>1</v>
      </c>
      <c r="BH65" s="130">
        <f t="shared" si="77"/>
        <v>1254</v>
      </c>
      <c r="BI65" s="131">
        <f>'[4]Spec Schs Calculations-22'!F56</f>
        <v>0</v>
      </c>
      <c r="BJ65" s="130">
        <f t="shared" si="78"/>
        <v>0</v>
      </c>
      <c r="BK65" s="127">
        <f t="shared" si="79"/>
        <v>1254</v>
      </c>
      <c r="BL65" s="11"/>
      <c r="BM65" s="338"/>
      <c r="BN65" s="338"/>
      <c r="BO65" s="338"/>
      <c r="BP65" s="338"/>
    </row>
    <row r="66" spans="1:68" ht="14.5" x14ac:dyDescent="0.35">
      <c r="A66" s="101">
        <v>4701590</v>
      </c>
      <c r="B66" s="95" t="s">
        <v>410</v>
      </c>
      <c r="C66" s="95">
        <f>'[4]2021-2022 Prelim-merged'!F59</f>
        <v>4788909.3932579514</v>
      </c>
      <c r="D66" s="95">
        <f>'[4]2021-2022 Prelim-merged'!G59</f>
        <v>1172202.1167345431</v>
      </c>
      <c r="E66" s="95">
        <f>'[4]2021-2022 Prelim-merged'!H59</f>
        <v>3278156.0488791433</v>
      </c>
      <c r="F66" s="95">
        <f>'[4]2021-2022 Prelim-merged'!I59</f>
        <v>3213076.45853916</v>
      </c>
      <c r="G66" s="95">
        <f>'[4]2021-2022 Prelim-merged'!J59</f>
        <v>12452344.017410798</v>
      </c>
      <c r="H66" s="95">
        <f>'[4]2021-2022 Prelim-merged'!K59</f>
        <v>6035383.0278878892</v>
      </c>
      <c r="I66" s="95">
        <f>'[4]2021-2022 Prelim-merged'!L59</f>
        <v>1531477.751178741</v>
      </c>
      <c r="J66" s="95">
        <f>'[4]2021-2022 Prelim-merged'!M59</f>
        <v>4676792.2980314745</v>
      </c>
      <c r="K66" s="95">
        <f>'[4]2021-2022 Prelim-merged'!N59</f>
        <v>4724665.3105279934</v>
      </c>
      <c r="L66" s="95">
        <f>'[4]2021-2022 Prelim-merged'!O59</f>
        <v>16968318.387626097</v>
      </c>
      <c r="M66" s="95">
        <f t="shared" si="42"/>
        <v>16968318.387626097</v>
      </c>
      <c r="N66" s="95">
        <f>'[4]Hold Harmless Base-22'!Y58</f>
        <v>12299192.078373056</v>
      </c>
      <c r="O66" s="110">
        <f t="shared" si="43"/>
        <v>4669126.3092530407</v>
      </c>
      <c r="P66" s="111">
        <f t="shared" si="44"/>
        <v>4669126.3092530407</v>
      </c>
      <c r="Q66" s="112">
        <f t="shared" si="45"/>
        <v>4044177.0210467298</v>
      </c>
      <c r="R66" s="113">
        <f t="shared" si="46"/>
        <v>12924141.366579367</v>
      </c>
      <c r="S66" s="114">
        <f t="shared" si="47"/>
        <v>1.0508122228048804</v>
      </c>
      <c r="T66" s="115">
        <f t="shared" si="48"/>
        <v>0.7616630635599172</v>
      </c>
      <c r="U66" s="101" t="b">
        <f t="shared" si="49"/>
        <v>0</v>
      </c>
      <c r="V66" s="95">
        <f t="shared" si="50"/>
        <v>12808062.467283893</v>
      </c>
      <c r="W66" s="95">
        <f t="shared" si="51"/>
        <v>12808062.46728389</v>
      </c>
      <c r="X66" s="95">
        <f t="shared" si="52"/>
        <v>12808062.46728389</v>
      </c>
      <c r="Y66" s="95">
        <f>'[4]Hold Harmless Base-22'!L58</f>
        <v>4730010.3812785177</v>
      </c>
      <c r="Z66" s="95">
        <f>'[4]Hold Harmless Base-22'!M58</f>
        <v>1157785.1501882426</v>
      </c>
      <c r="AA66" s="95">
        <f>'[4]Hold Harmless Base-22'!N58</f>
        <v>3237837.8602190674</v>
      </c>
      <c r="AB66" s="95">
        <f>'[4]Hold Harmless Base-22'!O58</f>
        <v>3173558.6866872297</v>
      </c>
      <c r="AC66" s="95">
        <f t="shared" si="53"/>
        <v>12299192.078373056</v>
      </c>
      <c r="AD66" s="116">
        <f>'[4]Populations-merged FY22'!M59</f>
        <v>0.1823920083429387</v>
      </c>
      <c r="AE66" s="117">
        <f t="shared" si="54"/>
        <v>0</v>
      </c>
      <c r="AF66" s="117">
        <f t="shared" si="55"/>
        <v>0.9</v>
      </c>
      <c r="AG66" s="117">
        <f t="shared" si="56"/>
        <v>0</v>
      </c>
      <c r="AH66" s="117">
        <f t="shared" si="57"/>
        <v>0.9</v>
      </c>
      <c r="AI66" s="95">
        <f t="shared" si="58"/>
        <v>11069272.87053575</v>
      </c>
      <c r="AJ66" s="95">
        <f t="shared" si="59"/>
        <v>0</v>
      </c>
      <c r="AK66" s="95">
        <f t="shared" si="60"/>
        <v>12808062.46728389</v>
      </c>
      <c r="AL66" s="95">
        <f t="shared" si="61"/>
        <v>12736060.378690522</v>
      </c>
      <c r="AM66" s="95">
        <f t="shared" si="62"/>
        <v>12736060.378690522</v>
      </c>
      <c r="AN66" s="95">
        <f t="shared" si="63"/>
        <v>0</v>
      </c>
      <c r="AO66" s="95">
        <f t="shared" si="64"/>
        <v>12736060.378690522</v>
      </c>
      <c r="AP66" s="95">
        <f t="shared" si="65"/>
        <v>12735042.818259075</v>
      </c>
      <c r="AQ66" s="95">
        <f t="shared" si="66"/>
        <v>12735042.818259075</v>
      </c>
      <c r="AR66" s="95">
        <f t="shared" si="67"/>
        <v>0</v>
      </c>
      <c r="AS66" s="95">
        <f t="shared" si="68"/>
        <v>12735042.818259075</v>
      </c>
      <c r="AT66" s="95">
        <f t="shared" si="69"/>
        <v>12735042.818259073</v>
      </c>
      <c r="AU66" s="95">
        <f t="shared" si="70"/>
        <v>12735042.818259073</v>
      </c>
      <c r="AV66" s="95">
        <f t="shared" si="71"/>
        <v>0</v>
      </c>
      <c r="AW66" s="95">
        <f>'[4]Populations-merged FY22'!K59</f>
        <v>9969</v>
      </c>
      <c r="AX66" s="103">
        <f t="shared" si="72"/>
        <v>1277</v>
      </c>
      <c r="AY66" s="104">
        <f>'[4]Populations-merged FY22'!G59</f>
        <v>95</v>
      </c>
      <c r="AZ66" s="118">
        <f t="shared" si="73"/>
        <v>121315</v>
      </c>
      <c r="BA66" s="119">
        <f t="shared" si="74"/>
        <v>12613727.818259073</v>
      </c>
      <c r="BB66" s="135">
        <f t="shared" si="80"/>
        <v>12608619.818259073</v>
      </c>
      <c r="BC66" s="121">
        <f>'[4]Spec Schs Calculations-22'!C57</f>
        <v>2</v>
      </c>
      <c r="BD66" s="129">
        <f t="shared" si="75"/>
        <v>2554</v>
      </c>
      <c r="BE66" s="123">
        <f>'[4]Spec Schs Calculations-22'!D57</f>
        <v>0</v>
      </c>
      <c r="BF66" s="130">
        <f t="shared" si="76"/>
        <v>0</v>
      </c>
      <c r="BG66" s="123">
        <f>'[4]Spec Schs Calculations-22'!E57</f>
        <v>2</v>
      </c>
      <c r="BH66" s="130">
        <f t="shared" si="77"/>
        <v>2554</v>
      </c>
      <c r="BI66" s="131">
        <f>'[4]Spec Schs Calculations-22'!F57</f>
        <v>0</v>
      </c>
      <c r="BJ66" s="130">
        <f t="shared" si="78"/>
        <v>0</v>
      </c>
      <c r="BK66" s="127">
        <f t="shared" si="79"/>
        <v>5108</v>
      </c>
      <c r="BL66" s="11"/>
      <c r="BM66" s="44"/>
      <c r="BN66" s="339"/>
      <c r="BO66" s="137"/>
      <c r="BP66" s="44"/>
    </row>
    <row r="67" spans="1:68" ht="14.5" x14ac:dyDescent="0.35">
      <c r="A67" s="101">
        <v>4701620</v>
      </c>
      <c r="B67" s="95" t="s">
        <v>411</v>
      </c>
      <c r="C67" s="95">
        <f>'[4]2021-2022 Prelim-merged'!F60</f>
        <v>223727.98345538715</v>
      </c>
      <c r="D67" s="95">
        <f>'[4]2021-2022 Prelim-merged'!G60</f>
        <v>55304.933054591085</v>
      </c>
      <c r="E67" s="95">
        <f>'[4]2021-2022 Prelim-merged'!H60</f>
        <v>167095.20618203189</v>
      </c>
      <c r="F67" s="95">
        <f>'[4]2021-2022 Prelim-merged'!I60</f>
        <v>169592.66092536063</v>
      </c>
      <c r="G67" s="95">
        <f>'[4]2021-2022 Prelim-merged'!J60</f>
        <v>615720.78361737076</v>
      </c>
      <c r="H67" s="95">
        <f>'[4]2021-2022 Prelim-merged'!K60</f>
        <v>212519.95337448613</v>
      </c>
      <c r="I67" s="95">
        <f>'[4]2021-2022 Prelim-merged'!L60</f>
        <v>52534.633066399794</v>
      </c>
      <c r="J67" s="95">
        <f>'[4]2021-2022 Prelim-merged'!M60</f>
        <v>158725.6907944525</v>
      </c>
      <c r="K67" s="95">
        <f>'[4]2021-2022 Prelim-merged'!N60</f>
        <v>161093.65012328871</v>
      </c>
      <c r="L67" s="95">
        <f>'[4]2021-2022 Prelim-merged'!O60</f>
        <v>584873.92735862709</v>
      </c>
      <c r="M67" s="95">
        <f t="shared" si="42"/>
        <v>584873.92735862709</v>
      </c>
      <c r="N67" s="95">
        <f>'[4]Hold Harmless Base-22'!Y59</f>
        <v>564617.91879112797</v>
      </c>
      <c r="O67" s="110">
        <f t="shared" si="43"/>
        <v>20256.008567499113</v>
      </c>
      <c r="P67" s="111">
        <f t="shared" si="44"/>
        <v>20256.008567499113</v>
      </c>
      <c r="Q67" s="112">
        <f t="shared" si="45"/>
        <v>17544.799382373283</v>
      </c>
      <c r="R67" s="113">
        <f t="shared" si="46"/>
        <v>567329.12797625386</v>
      </c>
      <c r="S67" s="114">
        <f t="shared" si="47"/>
        <v>1.0048018475767306</v>
      </c>
      <c r="T67" s="115">
        <f t="shared" si="48"/>
        <v>0.97000242520365365</v>
      </c>
      <c r="U67" s="101" t="b">
        <f t="shared" si="49"/>
        <v>0</v>
      </c>
      <c r="V67" s="95">
        <f t="shared" si="50"/>
        <v>562233.62964906602</v>
      </c>
      <c r="W67" s="95">
        <f t="shared" si="51"/>
        <v>562233.62964906578</v>
      </c>
      <c r="X67" s="95">
        <f t="shared" si="52"/>
        <v>562233.62964906578</v>
      </c>
      <c r="Y67" s="95">
        <f>'[4]Hold Harmless Base-22'!L59</f>
        <v>205159.27309092841</v>
      </c>
      <c r="Z67" s="95">
        <f>'[4]Hold Harmless Base-22'!M59</f>
        <v>50714.799680322052</v>
      </c>
      <c r="AA67" s="95">
        <f>'[4]Hold Harmless Base-22'!N59</f>
        <v>153226.83603466331</v>
      </c>
      <c r="AB67" s="95">
        <f>'[4]Hold Harmless Base-22'!O59</f>
        <v>155517.00998521422</v>
      </c>
      <c r="AC67" s="95">
        <f t="shared" si="53"/>
        <v>564617.91879112797</v>
      </c>
      <c r="AD67" s="116">
        <f>'[4]Populations-merged FY22'!M60</f>
        <v>0.33790401567091088</v>
      </c>
      <c r="AE67" s="117">
        <f t="shared" si="54"/>
        <v>0</v>
      </c>
      <c r="AF67" s="117">
        <f t="shared" si="55"/>
        <v>0</v>
      </c>
      <c r="AG67" s="117">
        <f t="shared" si="56"/>
        <v>0.95</v>
      </c>
      <c r="AH67" s="117">
        <f t="shared" si="57"/>
        <v>0.95</v>
      </c>
      <c r="AI67" s="95">
        <f t="shared" si="58"/>
        <v>536387.02285157156</v>
      </c>
      <c r="AJ67" s="95">
        <f t="shared" si="59"/>
        <v>0</v>
      </c>
      <c r="AK67" s="95">
        <f t="shared" si="60"/>
        <v>562233.62964906578</v>
      </c>
      <c r="AL67" s="95">
        <f t="shared" si="61"/>
        <v>559072.96458238864</v>
      </c>
      <c r="AM67" s="95">
        <f t="shared" si="62"/>
        <v>559072.96458238864</v>
      </c>
      <c r="AN67" s="95">
        <f t="shared" si="63"/>
        <v>0</v>
      </c>
      <c r="AO67" s="95">
        <f t="shared" si="64"/>
        <v>559072.96458238864</v>
      </c>
      <c r="AP67" s="95">
        <f t="shared" si="65"/>
        <v>559028.29688216303</v>
      </c>
      <c r="AQ67" s="95">
        <f t="shared" si="66"/>
        <v>559028.29688216303</v>
      </c>
      <c r="AR67" s="95">
        <f t="shared" si="67"/>
        <v>0</v>
      </c>
      <c r="AS67" s="95">
        <f t="shared" si="68"/>
        <v>559028.29688216303</v>
      </c>
      <c r="AT67" s="95">
        <f t="shared" si="69"/>
        <v>559028.29688216292</v>
      </c>
      <c r="AU67" s="95">
        <f t="shared" si="70"/>
        <v>559028.29688216292</v>
      </c>
      <c r="AV67" s="95">
        <f t="shared" si="71"/>
        <v>0</v>
      </c>
      <c r="AW67" s="95">
        <f>'[4]Populations-merged FY22'!K60</f>
        <v>345</v>
      </c>
      <c r="AX67" s="103">
        <f t="shared" si="72"/>
        <v>1620</v>
      </c>
      <c r="AY67" s="104">
        <f>'[4]Populations-merged FY22'!G60</f>
        <v>0</v>
      </c>
      <c r="AZ67" s="118">
        <f t="shared" si="73"/>
        <v>0</v>
      </c>
      <c r="BA67" s="119">
        <f t="shared" si="74"/>
        <v>559028.29688216292</v>
      </c>
      <c r="BB67" s="128">
        <f t="shared" si="80"/>
        <v>559028.29688216292</v>
      </c>
      <c r="BC67" s="121">
        <f>'[4]Spec Schs Calculations-22'!C58</f>
        <v>0</v>
      </c>
      <c r="BD67" s="129">
        <f t="shared" si="75"/>
        <v>0</v>
      </c>
      <c r="BE67" s="123">
        <f>'[4]Spec Schs Calculations-22'!D58</f>
        <v>0</v>
      </c>
      <c r="BF67" s="130">
        <f t="shared" si="76"/>
        <v>0</v>
      </c>
      <c r="BG67" s="123">
        <f>'[4]Spec Schs Calculations-22'!E58</f>
        <v>0</v>
      </c>
      <c r="BH67" s="130">
        <f t="shared" si="77"/>
        <v>0</v>
      </c>
      <c r="BI67" s="131">
        <f>'[4]Spec Schs Calculations-22'!F58</f>
        <v>0</v>
      </c>
      <c r="BJ67" s="130">
        <f t="shared" si="78"/>
        <v>0</v>
      </c>
      <c r="BK67" s="127">
        <f t="shared" si="79"/>
        <v>0</v>
      </c>
      <c r="BL67" s="11"/>
    </row>
    <row r="68" spans="1:68" ht="14.5" x14ac:dyDescent="0.35">
      <c r="A68" s="101">
        <v>4701650</v>
      </c>
      <c r="B68" s="95" t="s">
        <v>412</v>
      </c>
      <c r="C68" s="95">
        <f>'[4]2021-2022 Prelim-merged'!F61</f>
        <v>578762.3148833313</v>
      </c>
      <c r="D68" s="95">
        <f>'[4]2021-2022 Prelim-merged'!G61</f>
        <v>143068.42883391696</v>
      </c>
      <c r="E68" s="95">
        <f>'[4]2021-2022 Prelim-merged'!H61</f>
        <v>328846.44066403835</v>
      </c>
      <c r="F68" s="95">
        <f>'[4]2021-2022 Prelim-merged'!I61</f>
        <v>290681.80754386942</v>
      </c>
      <c r="G68" s="95">
        <f>'[4]2021-2022 Prelim-merged'!J61</f>
        <v>1341358.991925156</v>
      </c>
      <c r="H68" s="95">
        <f>'[4]2021-2022 Prelim-merged'!K61</f>
        <v>520833.07146768545</v>
      </c>
      <c r="I68" s="95">
        <f>'[4]2021-2022 Prelim-merged'!L61</f>
        <v>132071.27390169183</v>
      </c>
      <c r="J68" s="95">
        <f>'[4]2021-2022 Prelim-merged'!M61</f>
        <v>295934.28666145389</v>
      </c>
      <c r="K68" s="95">
        <f>'[4]2021-2022 Prelim-merged'!N61</f>
        <v>261582.16139502233</v>
      </c>
      <c r="L68" s="95">
        <f>'[4]2021-2022 Prelim-merged'!O61</f>
        <v>1210420.7934258536</v>
      </c>
      <c r="M68" s="95">
        <f t="shared" si="42"/>
        <v>1210420.7934258536</v>
      </c>
      <c r="N68" s="95">
        <f>'[4]Hold Harmless Base-22'!Y60</f>
        <v>1262701.4186651334</v>
      </c>
      <c r="O68" s="110">
        <f t="shared" si="43"/>
        <v>-52280.62523927982</v>
      </c>
      <c r="P68" s="111" t="str">
        <f t="shared" si="44"/>
        <v>0</v>
      </c>
      <c r="Q68" s="112">
        <f t="shared" si="45"/>
        <v>0</v>
      </c>
      <c r="R68" s="113">
        <f t="shared" si="46"/>
        <v>1210420.7934258536</v>
      </c>
      <c r="S68" s="114">
        <f t="shared" si="47"/>
        <v>0.95859620931245304</v>
      </c>
      <c r="T68" s="115">
        <f t="shared" si="48"/>
        <v>1</v>
      </c>
      <c r="U68" s="101" t="b">
        <f t="shared" si="49"/>
        <v>0</v>
      </c>
      <c r="V68" s="95">
        <f t="shared" si="50"/>
        <v>1199549.3312992819</v>
      </c>
      <c r="W68" s="95">
        <f t="shared" si="51"/>
        <v>1199549.3312992812</v>
      </c>
      <c r="X68" s="95">
        <f t="shared" si="52"/>
        <v>1199549.3312992812</v>
      </c>
      <c r="Y68" s="95">
        <f>'[4]Hold Harmless Base-22'!L60</f>
        <v>544823.57107416017</v>
      </c>
      <c r="Z68" s="95">
        <f>'[4]Hold Harmless Base-22'!M60</f>
        <v>134678.86609199285</v>
      </c>
      <c r="AA68" s="95">
        <f>'[4]Hold Harmless Base-22'!N60</f>
        <v>309562.81625510572</v>
      </c>
      <c r="AB68" s="95">
        <f>'[4]Hold Harmless Base-22'!O60</f>
        <v>273636.16524387471</v>
      </c>
      <c r="AC68" s="95">
        <f t="shared" si="53"/>
        <v>1262701.4186651334</v>
      </c>
      <c r="AD68" s="116">
        <f>'[4]Populations-merged FY22'!M61</f>
        <v>0.24558907228229937</v>
      </c>
      <c r="AE68" s="117">
        <f t="shared" si="54"/>
        <v>0</v>
      </c>
      <c r="AF68" s="117">
        <f t="shared" si="55"/>
        <v>0.9</v>
      </c>
      <c r="AG68" s="117">
        <f t="shared" si="56"/>
        <v>0</v>
      </c>
      <c r="AH68" s="117">
        <f t="shared" si="57"/>
        <v>0.9</v>
      </c>
      <c r="AI68" s="95">
        <f t="shared" si="58"/>
        <v>1136431.2767986201</v>
      </c>
      <c r="AJ68" s="95">
        <f t="shared" si="59"/>
        <v>0</v>
      </c>
      <c r="AK68" s="95">
        <f t="shared" si="60"/>
        <v>1199549.3312992812</v>
      </c>
      <c r="AL68" s="95">
        <f t="shared" si="61"/>
        <v>1192805.9181214534</v>
      </c>
      <c r="AM68" s="95">
        <f t="shared" si="62"/>
        <v>1192805.9181214534</v>
      </c>
      <c r="AN68" s="95">
        <f t="shared" si="63"/>
        <v>0</v>
      </c>
      <c r="AO68" s="95">
        <f t="shared" si="64"/>
        <v>1192805.9181214534</v>
      </c>
      <c r="AP68" s="95">
        <f t="shared" si="65"/>
        <v>1192710.6176856367</v>
      </c>
      <c r="AQ68" s="95">
        <f t="shared" si="66"/>
        <v>1192710.6176856367</v>
      </c>
      <c r="AR68" s="95">
        <f t="shared" si="67"/>
        <v>0</v>
      </c>
      <c r="AS68" s="95">
        <f t="shared" si="68"/>
        <v>1192710.6176856367</v>
      </c>
      <c r="AT68" s="95">
        <f t="shared" si="69"/>
        <v>1192710.6176856365</v>
      </c>
      <c r="AU68" s="95">
        <f t="shared" si="70"/>
        <v>1192710.6176856365</v>
      </c>
      <c r="AV68" s="95">
        <f t="shared" si="71"/>
        <v>0</v>
      </c>
      <c r="AW68" s="95">
        <f>'[4]Populations-merged FY22'!K61</f>
        <v>863</v>
      </c>
      <c r="AX68" s="103">
        <f t="shared" si="72"/>
        <v>1382</v>
      </c>
      <c r="AY68" s="104">
        <f>'[4]Populations-merged FY22'!G61</f>
        <v>0</v>
      </c>
      <c r="AZ68" s="118">
        <f t="shared" si="73"/>
        <v>0</v>
      </c>
      <c r="BA68" s="119">
        <f t="shared" si="74"/>
        <v>1192710.6176856365</v>
      </c>
      <c r="BB68" s="128">
        <f t="shared" si="80"/>
        <v>1189946.6176856365</v>
      </c>
      <c r="BC68" s="121">
        <f>'[4]Spec Schs Calculations-22'!C59</f>
        <v>1</v>
      </c>
      <c r="BD68" s="129">
        <f t="shared" si="75"/>
        <v>1382</v>
      </c>
      <c r="BE68" s="123">
        <f>'[4]Spec Schs Calculations-22'!D59</f>
        <v>1</v>
      </c>
      <c r="BF68" s="130">
        <f t="shared" si="76"/>
        <v>1382</v>
      </c>
      <c r="BG68" s="123">
        <f>'[4]Spec Schs Calculations-22'!E59</f>
        <v>0</v>
      </c>
      <c r="BH68" s="130">
        <f t="shared" si="77"/>
        <v>0</v>
      </c>
      <c r="BI68" s="131">
        <f>'[4]Spec Schs Calculations-22'!F59</f>
        <v>0</v>
      </c>
      <c r="BJ68" s="130">
        <f t="shared" si="78"/>
        <v>0</v>
      </c>
      <c r="BK68" s="127">
        <f t="shared" si="79"/>
        <v>2764</v>
      </c>
      <c r="BL68" s="11"/>
    </row>
    <row r="69" spans="1:68" ht="14.5" x14ac:dyDescent="0.35">
      <c r="A69" s="101">
        <v>4701680</v>
      </c>
      <c r="B69" s="95" t="s">
        <v>413</v>
      </c>
      <c r="C69" s="95">
        <f>'[4]2021-2022 Prelim-merged'!F62</f>
        <v>560165.27847520076</v>
      </c>
      <c r="D69" s="95">
        <f>'[4]2021-2022 Prelim-merged'!G62</f>
        <v>138471.29334071418</v>
      </c>
      <c r="E69" s="95">
        <f>'[4]2021-2022 Prelim-merged'!H62</f>
        <v>292844.41284519894</v>
      </c>
      <c r="F69" s="95">
        <f>'[4]2021-2022 Prelim-merged'!I62</f>
        <v>272342.17711956339</v>
      </c>
      <c r="G69" s="95">
        <f>'[4]2021-2022 Prelim-merged'!J62</f>
        <v>1263823.1617806773</v>
      </c>
      <c r="H69" s="95">
        <f>'[4]2021-2022 Prelim-merged'!K62</f>
        <v>582983.62249066459</v>
      </c>
      <c r="I69" s="95">
        <f>'[4]2021-2022 Prelim-merged'!L62</f>
        <v>147932.0273494701</v>
      </c>
      <c r="J69" s="95">
        <f>'[4]2021-2022 Prelim-merged'!M62</f>
        <v>311045.37229479593</v>
      </c>
      <c r="K69" s="95">
        <f>'[4]2021-2022 Prelim-merged'!N62</f>
        <v>265848.02057451499</v>
      </c>
      <c r="L69" s="95">
        <f>'[4]2021-2022 Prelim-merged'!O62</f>
        <v>1307809.0427094456</v>
      </c>
      <c r="M69" s="95">
        <f t="shared" si="42"/>
        <v>1307809.0427094456</v>
      </c>
      <c r="N69" s="95">
        <f>'[4]Hold Harmless Base-22'!Y61</f>
        <v>1225210.4026333024</v>
      </c>
      <c r="O69" s="110">
        <f t="shared" si="43"/>
        <v>82598.640076143201</v>
      </c>
      <c r="P69" s="111">
        <f t="shared" si="44"/>
        <v>82598.640076143201</v>
      </c>
      <c r="Q69" s="112">
        <f t="shared" si="45"/>
        <v>71543.046823054901</v>
      </c>
      <c r="R69" s="113">
        <f t="shared" si="46"/>
        <v>1236265.9958863906</v>
      </c>
      <c r="S69" s="114">
        <f t="shared" si="47"/>
        <v>1.0090234242456044</v>
      </c>
      <c r="T69" s="115">
        <f t="shared" si="48"/>
        <v>0.94529549461224394</v>
      </c>
      <c r="U69" s="101" t="b">
        <f t="shared" si="49"/>
        <v>0</v>
      </c>
      <c r="V69" s="95">
        <f t="shared" si="50"/>
        <v>1225162.403626869</v>
      </c>
      <c r="W69" s="95">
        <f t="shared" si="51"/>
        <v>1225162.4036268685</v>
      </c>
      <c r="X69" s="95">
        <f t="shared" si="52"/>
        <v>1225162.4036268685</v>
      </c>
      <c r="Y69" s="95">
        <f>'[4]Hold Harmless Base-22'!L61</f>
        <v>543050.91656557249</v>
      </c>
      <c r="Z69" s="95">
        <f>'[4]Hold Harmless Base-22'!M61</f>
        <v>134240.67084519262</v>
      </c>
      <c r="AA69" s="95">
        <f>'[4]Hold Harmless Base-22'!N61</f>
        <v>283897.32980162324</v>
      </c>
      <c r="AB69" s="95">
        <f>'[4]Hold Harmless Base-22'!O61</f>
        <v>264021.4854209139</v>
      </c>
      <c r="AC69" s="95">
        <f t="shared" si="53"/>
        <v>1225210.4026333024</v>
      </c>
      <c r="AD69" s="116">
        <f>'[4]Populations-merged FY22'!M62</f>
        <v>0.24651280750697438</v>
      </c>
      <c r="AE69" s="117">
        <f t="shared" si="54"/>
        <v>0</v>
      </c>
      <c r="AF69" s="117">
        <f t="shared" si="55"/>
        <v>0.9</v>
      </c>
      <c r="AG69" s="117">
        <f t="shared" si="56"/>
        <v>0</v>
      </c>
      <c r="AH69" s="117">
        <f t="shared" si="57"/>
        <v>0.9</v>
      </c>
      <c r="AI69" s="95">
        <f t="shared" si="58"/>
        <v>1102689.3623699723</v>
      </c>
      <c r="AJ69" s="95">
        <f t="shared" si="59"/>
        <v>0</v>
      </c>
      <c r="AK69" s="95">
        <f t="shared" si="60"/>
        <v>1225162.4036268685</v>
      </c>
      <c r="AL69" s="95">
        <f t="shared" si="61"/>
        <v>1218275.0034324571</v>
      </c>
      <c r="AM69" s="95">
        <f t="shared" si="62"/>
        <v>1218275.0034324571</v>
      </c>
      <c r="AN69" s="95">
        <f t="shared" si="63"/>
        <v>0</v>
      </c>
      <c r="AO69" s="95">
        <f t="shared" si="64"/>
        <v>1218275.0034324571</v>
      </c>
      <c r="AP69" s="95">
        <f t="shared" si="65"/>
        <v>1218177.6681182976</v>
      </c>
      <c r="AQ69" s="95">
        <f t="shared" si="66"/>
        <v>1218177.6681182976</v>
      </c>
      <c r="AR69" s="95">
        <f t="shared" si="67"/>
        <v>0</v>
      </c>
      <c r="AS69" s="95">
        <f t="shared" si="68"/>
        <v>1218177.6681182976</v>
      </c>
      <c r="AT69" s="95">
        <f t="shared" si="69"/>
        <v>1218177.6681182974</v>
      </c>
      <c r="AU69" s="95">
        <f t="shared" si="70"/>
        <v>1218177.6681182974</v>
      </c>
      <c r="AV69" s="95">
        <f t="shared" si="71"/>
        <v>0</v>
      </c>
      <c r="AW69" s="95">
        <f>'[4]Populations-merged FY22'!K62</f>
        <v>972</v>
      </c>
      <c r="AX69" s="103">
        <f t="shared" si="72"/>
        <v>1253</v>
      </c>
      <c r="AY69" s="104">
        <f>'[4]Populations-merged FY22'!G62</f>
        <v>0</v>
      </c>
      <c r="AZ69" s="118">
        <f t="shared" si="73"/>
        <v>0</v>
      </c>
      <c r="BA69" s="119">
        <f t="shared" si="74"/>
        <v>1218177.6681182974</v>
      </c>
      <c r="BB69" s="128">
        <f t="shared" si="80"/>
        <v>1214418.6681182974</v>
      </c>
      <c r="BC69" s="121">
        <f>'[4]Spec Schs Calculations-22'!C60</f>
        <v>0</v>
      </c>
      <c r="BD69" s="129">
        <f t="shared" si="75"/>
        <v>0</v>
      </c>
      <c r="BE69" s="123">
        <f>'[4]Spec Schs Calculations-22'!D60</f>
        <v>2</v>
      </c>
      <c r="BF69" s="130">
        <f t="shared" si="76"/>
        <v>2506</v>
      </c>
      <c r="BG69" s="123">
        <f>'[4]Spec Schs Calculations-22'!E60</f>
        <v>1</v>
      </c>
      <c r="BH69" s="130">
        <f t="shared" si="77"/>
        <v>1253</v>
      </c>
      <c r="BI69" s="131">
        <f>'[4]Spec Schs Calculations-22'!F60</f>
        <v>0</v>
      </c>
      <c r="BJ69" s="130">
        <f t="shared" si="78"/>
        <v>0</v>
      </c>
      <c r="BK69" s="127">
        <f t="shared" si="79"/>
        <v>3759</v>
      </c>
      <c r="BL69" s="11"/>
    </row>
    <row r="70" spans="1:68" ht="14.5" x14ac:dyDescent="0.35">
      <c r="A70" s="101">
        <v>4701740</v>
      </c>
      <c r="B70" s="95" t="s">
        <v>414</v>
      </c>
      <c r="C70" s="95">
        <f>'[4]2021-2022 Prelim-merged'!F63</f>
        <v>1057776.8890321446</v>
      </c>
      <c r="D70" s="95">
        <f>'[4]2021-2022 Prelim-merged'!G63</f>
        <v>261479.49456792802</v>
      </c>
      <c r="E70" s="95">
        <f>'[4]2021-2022 Prelim-merged'!H63</f>
        <v>538917.39652179577</v>
      </c>
      <c r="F70" s="95">
        <f>'[4]2021-2022 Prelim-merged'!I63</f>
        <v>454420.93987172487</v>
      </c>
      <c r="G70" s="95">
        <f>'[4]2021-2022 Prelim-merged'!J63</f>
        <v>2312594.7199935932</v>
      </c>
      <c r="H70" s="95">
        <f>'[4]2021-2022 Prelim-merged'!K63</f>
        <v>1140724.6551415266</v>
      </c>
      <c r="I70" s="95">
        <f>'[4]2021-2022 Prelim-merged'!L63</f>
        <v>289458.75042195286</v>
      </c>
      <c r="J70" s="95">
        <f>'[4]2021-2022 Prelim-merged'!M63</f>
        <v>620181.74671428802</v>
      </c>
      <c r="K70" s="95">
        <f>'[4]2021-2022 Prelim-merged'!N63</f>
        <v>534667.38785569591</v>
      </c>
      <c r="L70" s="95">
        <f>'[4]2021-2022 Prelim-merged'!O63</f>
        <v>2585032.5401334637</v>
      </c>
      <c r="M70" s="95">
        <f t="shared" si="42"/>
        <v>2585032.5401334637</v>
      </c>
      <c r="N70" s="95">
        <f>'[4]Hold Harmless Base-22'!Y62</f>
        <v>2184842.7215735898</v>
      </c>
      <c r="O70" s="110">
        <f t="shared" si="43"/>
        <v>400189.81855987385</v>
      </c>
      <c r="P70" s="111">
        <f t="shared" si="44"/>
        <v>400189.81855987385</v>
      </c>
      <c r="Q70" s="112">
        <f t="shared" si="45"/>
        <v>346625.54856769706</v>
      </c>
      <c r="R70" s="113">
        <f t="shared" si="46"/>
        <v>2238406.9915657667</v>
      </c>
      <c r="S70" s="114">
        <f t="shared" si="47"/>
        <v>1.024516304749661</v>
      </c>
      <c r="T70" s="115">
        <f t="shared" si="48"/>
        <v>0.86591056662296373</v>
      </c>
      <c r="U70" s="101" t="b">
        <f t="shared" si="49"/>
        <v>0</v>
      </c>
      <c r="V70" s="95">
        <f t="shared" si="50"/>
        <v>2218302.61384454</v>
      </c>
      <c r="W70" s="95">
        <f t="shared" si="51"/>
        <v>2218302.613844539</v>
      </c>
      <c r="X70" s="95">
        <f t="shared" si="52"/>
        <v>2218302.613844539</v>
      </c>
      <c r="Y70" s="95">
        <f>'[4]Hold Harmless Base-22'!L62</f>
        <v>999343.34238082077</v>
      </c>
      <c r="Z70" s="95">
        <f>'[4]Hold Harmless Base-22'!M62</f>
        <v>247034.88493178834</v>
      </c>
      <c r="AA70" s="95">
        <f>'[4]Hold Harmless Base-22'!N62</f>
        <v>509146.60538673884</v>
      </c>
      <c r="AB70" s="95">
        <f>'[4]Hold Harmless Base-22'!O62</f>
        <v>429317.88887424191</v>
      </c>
      <c r="AC70" s="95">
        <f t="shared" si="53"/>
        <v>2184842.7215735898</v>
      </c>
      <c r="AD70" s="116">
        <f>'[4]Populations-merged FY22'!M63</f>
        <v>0.24870741084449158</v>
      </c>
      <c r="AE70" s="117">
        <f t="shared" si="54"/>
        <v>0</v>
      </c>
      <c r="AF70" s="117">
        <f t="shared" si="55"/>
        <v>0.9</v>
      </c>
      <c r="AG70" s="117">
        <f t="shared" si="56"/>
        <v>0</v>
      </c>
      <c r="AH70" s="117">
        <f t="shared" si="57"/>
        <v>0.9</v>
      </c>
      <c r="AI70" s="95">
        <f t="shared" si="58"/>
        <v>1966358.4494162309</v>
      </c>
      <c r="AJ70" s="95">
        <f t="shared" si="59"/>
        <v>0</v>
      </c>
      <c r="AK70" s="95">
        <f t="shared" si="60"/>
        <v>2218302.613844539</v>
      </c>
      <c r="AL70" s="95">
        <f t="shared" si="61"/>
        <v>2205832.1545743006</v>
      </c>
      <c r="AM70" s="95">
        <f t="shared" si="62"/>
        <v>2205832.1545743006</v>
      </c>
      <c r="AN70" s="95">
        <f t="shared" si="63"/>
        <v>0</v>
      </c>
      <c r="AO70" s="95">
        <f t="shared" si="64"/>
        <v>2205832.1545743006</v>
      </c>
      <c r="AP70" s="95">
        <f t="shared" si="65"/>
        <v>2205655.9173822515</v>
      </c>
      <c r="AQ70" s="95">
        <f t="shared" si="66"/>
        <v>2205655.9173822515</v>
      </c>
      <c r="AR70" s="95">
        <f t="shared" si="67"/>
        <v>0</v>
      </c>
      <c r="AS70" s="95">
        <f t="shared" si="68"/>
        <v>2205655.9173822515</v>
      </c>
      <c r="AT70" s="95">
        <f t="shared" si="69"/>
        <v>2205655.917382251</v>
      </c>
      <c r="AU70" s="95">
        <f t="shared" si="70"/>
        <v>2205655.917382251</v>
      </c>
      <c r="AV70" s="95">
        <f t="shared" si="71"/>
        <v>0</v>
      </c>
      <c r="AW70" s="95">
        <f>'[4]Populations-merged FY22'!K63</f>
        <v>1876</v>
      </c>
      <c r="AX70" s="103">
        <f t="shared" si="72"/>
        <v>1176</v>
      </c>
      <c r="AY70" s="104">
        <f>'[4]Populations-merged FY22'!G63</f>
        <v>0</v>
      </c>
      <c r="AZ70" s="118">
        <f t="shared" si="73"/>
        <v>0</v>
      </c>
      <c r="BA70" s="119">
        <f t="shared" si="74"/>
        <v>2205655.917382251</v>
      </c>
      <c r="BB70" s="128">
        <f t="shared" si="80"/>
        <v>2205655.917382251</v>
      </c>
      <c r="BC70" s="121">
        <f>'[4]Spec Schs Calculations-22'!C61</f>
        <v>0</v>
      </c>
      <c r="BD70" s="129">
        <f t="shared" si="75"/>
        <v>0</v>
      </c>
      <c r="BE70" s="123">
        <f>'[4]Spec Schs Calculations-22'!D61</f>
        <v>0</v>
      </c>
      <c r="BF70" s="130">
        <f t="shared" si="76"/>
        <v>0</v>
      </c>
      <c r="BG70" s="123">
        <f>'[4]Spec Schs Calculations-22'!E61</f>
        <v>0</v>
      </c>
      <c r="BH70" s="130">
        <f t="shared" si="77"/>
        <v>0</v>
      </c>
      <c r="BI70" s="131">
        <f>'[4]Spec Schs Calculations-22'!F61</f>
        <v>0</v>
      </c>
      <c r="BJ70" s="130">
        <f t="shared" si="78"/>
        <v>0</v>
      </c>
      <c r="BK70" s="127">
        <f t="shared" si="79"/>
        <v>0</v>
      </c>
      <c r="BL70" s="11"/>
    </row>
    <row r="71" spans="1:68" ht="14.5" x14ac:dyDescent="0.35">
      <c r="A71" s="101">
        <v>4701770</v>
      </c>
      <c r="B71" s="95" t="s">
        <v>415</v>
      </c>
      <c r="C71" s="95">
        <f>'[4]2021-2022 Prelim-merged'!F64</f>
        <v>439002.76854344225</v>
      </c>
      <c r="D71" s="95">
        <f>'[4]2021-2022 Prelim-merged'!G64</f>
        <v>108520.25906681725</v>
      </c>
      <c r="E71" s="95">
        <f>'[4]2021-2022 Prelim-merged'!H64</f>
        <v>240606.07677858585</v>
      </c>
      <c r="F71" s="95">
        <f>'[4]2021-2022 Prelim-merged'!I64</f>
        <v>209560.76150059179</v>
      </c>
      <c r="G71" s="95">
        <f>'[4]2021-2022 Prelim-merged'!J64</f>
        <v>997689.86588943715</v>
      </c>
      <c r="H71" s="95">
        <f>'[4]2021-2022 Prelim-merged'!K64</f>
        <v>449558.50476599706</v>
      </c>
      <c r="I71" s="95">
        <f>'[4]2021-2022 Prelim-merged'!L64</f>
        <v>114075.41902825116</v>
      </c>
      <c r="J71" s="95">
        <f>'[4]2021-2022 Prelim-merged'!M64</f>
        <v>248954.77712790397</v>
      </c>
      <c r="K71" s="95">
        <f>'[4]2021-2022 Prelim-merged'!N64</f>
        <v>216402.28989828943</v>
      </c>
      <c r="L71" s="95">
        <f>'[4]2021-2022 Prelim-merged'!O64</f>
        <v>1028990.9908204416</v>
      </c>
      <c r="M71" s="95">
        <f t="shared" si="42"/>
        <v>1028990.9908204416</v>
      </c>
      <c r="N71" s="95">
        <f>'[4]Hold Harmless Base-22'!Y63</f>
        <v>985419.23336389626</v>
      </c>
      <c r="O71" s="110">
        <f t="shared" si="43"/>
        <v>43571.757456545369</v>
      </c>
      <c r="P71" s="111">
        <f t="shared" si="44"/>
        <v>43571.757456545369</v>
      </c>
      <c r="Q71" s="112">
        <f t="shared" si="45"/>
        <v>37739.801539138993</v>
      </c>
      <c r="R71" s="113">
        <f t="shared" si="46"/>
        <v>991251.18928130262</v>
      </c>
      <c r="S71" s="114">
        <f t="shared" si="47"/>
        <v>1.005918248517941</v>
      </c>
      <c r="T71" s="115">
        <f t="shared" si="48"/>
        <v>0.96332348691503311</v>
      </c>
      <c r="U71" s="101" t="b">
        <f t="shared" si="49"/>
        <v>0</v>
      </c>
      <c r="V71" s="95">
        <f t="shared" si="50"/>
        <v>982348.21122547251</v>
      </c>
      <c r="W71" s="95">
        <f t="shared" si="51"/>
        <v>982348.21122547216</v>
      </c>
      <c r="X71" s="95">
        <f t="shared" si="52"/>
        <v>982348.21122547216</v>
      </c>
      <c r="Y71" s="95">
        <f>'[4]Hold Harmless Base-22'!L63</f>
        <v>433603.45375167648</v>
      </c>
      <c r="Z71" s="95">
        <f>'[4]Hold Harmless Base-22'!M63</f>
        <v>107185.56352052314</v>
      </c>
      <c r="AA71" s="95">
        <f>'[4]Hold Harmless Base-22'!N63</f>
        <v>237646.85182050726</v>
      </c>
      <c r="AB71" s="95">
        <f>'[4]Hold Harmless Base-22'!O63</f>
        <v>206983.36427118941</v>
      </c>
      <c r="AC71" s="95">
        <f t="shared" si="53"/>
        <v>985419.23336389626</v>
      </c>
      <c r="AD71" s="116">
        <f>'[4]Populations-merged FY22'!M64</f>
        <v>0.25748709122203101</v>
      </c>
      <c r="AE71" s="117">
        <f t="shared" si="54"/>
        <v>0</v>
      </c>
      <c r="AF71" s="117">
        <f t="shared" si="55"/>
        <v>0.9</v>
      </c>
      <c r="AG71" s="117">
        <f t="shared" si="56"/>
        <v>0</v>
      </c>
      <c r="AH71" s="117">
        <f t="shared" si="57"/>
        <v>0.9</v>
      </c>
      <c r="AI71" s="95">
        <f t="shared" si="58"/>
        <v>886877.31002750667</v>
      </c>
      <c r="AJ71" s="95">
        <f t="shared" si="59"/>
        <v>0</v>
      </c>
      <c r="AK71" s="95">
        <f t="shared" si="60"/>
        <v>982348.21122547216</v>
      </c>
      <c r="AL71" s="95">
        <f t="shared" si="61"/>
        <v>976825.82069100498</v>
      </c>
      <c r="AM71" s="95">
        <f t="shared" si="62"/>
        <v>976825.82069100498</v>
      </c>
      <c r="AN71" s="95">
        <f t="shared" si="63"/>
        <v>0</v>
      </c>
      <c r="AO71" s="95">
        <f t="shared" si="64"/>
        <v>976825.82069100498</v>
      </c>
      <c r="AP71" s="95">
        <f t="shared" si="65"/>
        <v>976747.7762036206</v>
      </c>
      <c r="AQ71" s="95">
        <f t="shared" si="66"/>
        <v>976747.7762036206</v>
      </c>
      <c r="AR71" s="95">
        <f t="shared" si="67"/>
        <v>0</v>
      </c>
      <c r="AS71" s="95">
        <f t="shared" si="68"/>
        <v>976747.7762036206</v>
      </c>
      <c r="AT71" s="95">
        <f t="shared" si="69"/>
        <v>976747.77620362036</v>
      </c>
      <c r="AU71" s="95">
        <f t="shared" si="70"/>
        <v>976747.77620362036</v>
      </c>
      <c r="AV71" s="95">
        <f t="shared" si="71"/>
        <v>0</v>
      </c>
      <c r="AW71" s="95">
        <f>'[4]Populations-merged FY22'!K64</f>
        <v>748</v>
      </c>
      <c r="AX71" s="103">
        <f t="shared" si="72"/>
        <v>1306</v>
      </c>
      <c r="AY71" s="104">
        <f>'[4]Populations-merged FY22'!G64</f>
        <v>0</v>
      </c>
      <c r="AZ71" s="118">
        <f t="shared" si="73"/>
        <v>0</v>
      </c>
      <c r="BA71" s="119">
        <f t="shared" si="74"/>
        <v>976747.77620362036</v>
      </c>
      <c r="BB71" s="128">
        <f t="shared" si="80"/>
        <v>976747.77620362036</v>
      </c>
      <c r="BC71" s="121">
        <f>'[4]Spec Schs Calculations-22'!C62</f>
        <v>0</v>
      </c>
      <c r="BD71" s="129">
        <f t="shared" si="75"/>
        <v>0</v>
      </c>
      <c r="BE71" s="123">
        <f>'[4]Spec Schs Calculations-22'!D62</f>
        <v>0</v>
      </c>
      <c r="BF71" s="130">
        <f t="shared" si="76"/>
        <v>0</v>
      </c>
      <c r="BG71" s="123">
        <f>'[4]Spec Schs Calculations-22'!E62</f>
        <v>0</v>
      </c>
      <c r="BH71" s="130">
        <f t="shared" si="77"/>
        <v>0</v>
      </c>
      <c r="BI71" s="131">
        <f>'[4]Spec Schs Calculations-22'!F62</f>
        <v>0</v>
      </c>
      <c r="BJ71" s="130">
        <f t="shared" si="78"/>
        <v>0</v>
      </c>
      <c r="BK71" s="127">
        <f t="shared" si="79"/>
        <v>0</v>
      </c>
      <c r="BL71" s="11"/>
    </row>
    <row r="72" spans="1:68" ht="14.5" x14ac:dyDescent="0.35">
      <c r="A72" s="101">
        <v>4701800</v>
      </c>
      <c r="B72" s="95" t="s">
        <v>416</v>
      </c>
      <c r="C72" s="95">
        <f>'[4]2021-2022 Prelim-merged'!F65</f>
        <v>479578.12070663582</v>
      </c>
      <c r="D72" s="95">
        <f>'[4]2021-2022 Prelim-merged'!G65</f>
        <v>118550.37287016874</v>
      </c>
      <c r="E72" s="95">
        <f>'[4]2021-2022 Prelim-merged'!H65</f>
        <v>219926.66476864991</v>
      </c>
      <c r="F72" s="95">
        <f>'[4]2021-2022 Prelim-merged'!I65</f>
        <v>176837.19051300923</v>
      </c>
      <c r="G72" s="95">
        <f>'[4]2021-2022 Prelim-merged'!J65</f>
        <v>994892.34885846358</v>
      </c>
      <c r="H72" s="95">
        <f>'[4]2021-2022 Prelim-merged'!K65</f>
        <v>445351.40645936329</v>
      </c>
      <c r="I72" s="95">
        <f>'[4]2021-2022 Prelim-merged'!L65</f>
        <v>113007.86831541991</v>
      </c>
      <c r="J72" s="95">
        <f>'[4]2021-2022 Prelim-merged'!M65</f>
        <v>199770.51343831024</v>
      </c>
      <c r="K72" s="95">
        <f>'[4]2021-2022 Prelim-merged'!N65</f>
        <v>165870.57306920557</v>
      </c>
      <c r="L72" s="95">
        <f>'[4]2021-2022 Prelim-merged'!O65</f>
        <v>924000.36128229904</v>
      </c>
      <c r="M72" s="95">
        <f t="shared" si="42"/>
        <v>924000.36128229904</v>
      </c>
      <c r="N72" s="95">
        <f>'[4]Hold Harmless Base-22'!Y64</f>
        <v>897413.0523551635</v>
      </c>
      <c r="O72" s="110">
        <f t="shared" si="43"/>
        <v>26587.308927135542</v>
      </c>
      <c r="P72" s="111">
        <f t="shared" si="44"/>
        <v>26587.308927135542</v>
      </c>
      <c r="Q72" s="112">
        <f t="shared" si="45"/>
        <v>23028.673180570611</v>
      </c>
      <c r="R72" s="113">
        <f t="shared" si="46"/>
        <v>900971.68810172845</v>
      </c>
      <c r="S72" s="114">
        <f t="shared" si="47"/>
        <v>1.0039654379187217</v>
      </c>
      <c r="T72" s="115">
        <f t="shared" si="48"/>
        <v>0.97507720327228864</v>
      </c>
      <c r="U72" s="101" t="b">
        <f t="shared" si="49"/>
        <v>0</v>
      </c>
      <c r="V72" s="95">
        <f t="shared" si="50"/>
        <v>892879.56044041424</v>
      </c>
      <c r="W72" s="95">
        <f t="shared" si="51"/>
        <v>892879.56044041389</v>
      </c>
      <c r="X72" s="95">
        <f t="shared" si="52"/>
        <v>892879.56044041389</v>
      </c>
      <c r="Y72" s="95">
        <f>'[4]Hold Harmless Base-22'!L64</f>
        <v>432589.1797639326</v>
      </c>
      <c r="Z72" s="95">
        <f>'[4]Hold Harmless Base-22'!M64</f>
        <v>106934.83782173105</v>
      </c>
      <c r="AA72" s="95">
        <f>'[4]Hold Harmless Base-22'!N64</f>
        <v>198378.30670904339</v>
      </c>
      <c r="AB72" s="95">
        <f>'[4]Hold Harmless Base-22'!O64</f>
        <v>159510.72806045643</v>
      </c>
      <c r="AC72" s="95">
        <f t="shared" si="53"/>
        <v>897413.0523551635</v>
      </c>
      <c r="AD72" s="116">
        <f>'[4]Populations-merged FY22'!M65</f>
        <v>0.18485237483953787</v>
      </c>
      <c r="AE72" s="117">
        <f t="shared" si="54"/>
        <v>0</v>
      </c>
      <c r="AF72" s="117">
        <f t="shared" si="55"/>
        <v>0.9</v>
      </c>
      <c r="AG72" s="117">
        <f t="shared" si="56"/>
        <v>0</v>
      </c>
      <c r="AH72" s="117">
        <f t="shared" si="57"/>
        <v>0.9</v>
      </c>
      <c r="AI72" s="95">
        <f t="shared" si="58"/>
        <v>807671.74711964722</v>
      </c>
      <c r="AJ72" s="95">
        <f t="shared" si="59"/>
        <v>0</v>
      </c>
      <c r="AK72" s="95">
        <f t="shared" si="60"/>
        <v>892879.56044041389</v>
      </c>
      <c r="AL72" s="95">
        <f t="shared" si="61"/>
        <v>887860.12886141788</v>
      </c>
      <c r="AM72" s="95">
        <f t="shared" si="62"/>
        <v>887860.12886141788</v>
      </c>
      <c r="AN72" s="95">
        <f t="shared" si="63"/>
        <v>0</v>
      </c>
      <c r="AO72" s="95">
        <f t="shared" si="64"/>
        <v>887860.12886141788</v>
      </c>
      <c r="AP72" s="95">
        <f t="shared" si="65"/>
        <v>887789.19237800571</v>
      </c>
      <c r="AQ72" s="95">
        <f t="shared" si="66"/>
        <v>887789.19237800571</v>
      </c>
      <c r="AR72" s="95">
        <f t="shared" si="67"/>
        <v>0</v>
      </c>
      <c r="AS72" s="95">
        <f t="shared" si="68"/>
        <v>887789.19237800571</v>
      </c>
      <c r="AT72" s="95">
        <f t="shared" si="69"/>
        <v>887789.19237800548</v>
      </c>
      <c r="AU72" s="95">
        <f t="shared" si="70"/>
        <v>887789.19237800548</v>
      </c>
      <c r="AV72" s="95">
        <f t="shared" si="71"/>
        <v>0</v>
      </c>
      <c r="AW72" s="95">
        <f>'[4]Populations-merged FY22'!K65</f>
        <v>720</v>
      </c>
      <c r="AX72" s="103">
        <f t="shared" si="72"/>
        <v>1233</v>
      </c>
      <c r="AY72" s="104">
        <f>'[4]Populations-merged FY22'!G65</f>
        <v>0</v>
      </c>
      <c r="AZ72" s="118">
        <f t="shared" si="73"/>
        <v>0</v>
      </c>
      <c r="BA72" s="119">
        <f t="shared" si="74"/>
        <v>887789.19237800548</v>
      </c>
      <c r="BB72" s="128">
        <f t="shared" si="80"/>
        <v>887789.19237800548</v>
      </c>
      <c r="BC72" s="121">
        <f>'[4]Spec Schs Calculations-22'!C63</f>
        <v>0</v>
      </c>
      <c r="BD72" s="129">
        <f t="shared" si="75"/>
        <v>0</v>
      </c>
      <c r="BE72" s="123">
        <f>'[4]Spec Schs Calculations-22'!D63</f>
        <v>0</v>
      </c>
      <c r="BF72" s="130">
        <f t="shared" si="76"/>
        <v>0</v>
      </c>
      <c r="BG72" s="123">
        <f>'[4]Spec Schs Calculations-22'!E63</f>
        <v>0</v>
      </c>
      <c r="BH72" s="130">
        <f t="shared" si="77"/>
        <v>0</v>
      </c>
      <c r="BI72" s="131">
        <f>'[4]Spec Schs Calculations-22'!F63</f>
        <v>0</v>
      </c>
      <c r="BJ72" s="130">
        <f t="shared" si="78"/>
        <v>0</v>
      </c>
      <c r="BK72" s="127">
        <f t="shared" si="79"/>
        <v>0</v>
      </c>
      <c r="BL72" s="11"/>
    </row>
    <row r="73" spans="1:68" ht="14.5" x14ac:dyDescent="0.35">
      <c r="A73" s="101">
        <v>4701830</v>
      </c>
      <c r="B73" s="95" t="s">
        <v>417</v>
      </c>
      <c r="C73" s="95">
        <f>'[4]2021-2022 Prelim-merged'!F66</f>
        <v>528606.67123716127</v>
      </c>
      <c r="D73" s="95">
        <f>'[4]2021-2022 Prelim-merged'!G66</f>
        <v>130670.09371588523</v>
      </c>
      <c r="E73" s="95">
        <f>'[4]2021-2022 Prelim-merged'!H66</f>
        <v>275003.51346994902</v>
      </c>
      <c r="F73" s="95">
        <f>'[4]2021-2022 Prelim-merged'!I66</f>
        <v>234128.41664279305</v>
      </c>
      <c r="G73" s="95">
        <f>'[4]2021-2022 Prelim-merged'!J66</f>
        <v>1168408.6950657885</v>
      </c>
      <c r="H73" s="95">
        <f>'[4]2021-2022 Prelim-merged'!K66</f>
        <v>565554.21522032493</v>
      </c>
      <c r="I73" s="95">
        <f>'[4]2021-2022 Prelim-merged'!L66</f>
        <v>143509.31725345502</v>
      </c>
      <c r="J73" s="95">
        <f>'[4]2021-2022 Prelim-merged'!M66</f>
        <v>310208.11657369509</v>
      </c>
      <c r="K73" s="95">
        <f>'[4]2021-2022 Prelim-merged'!N66</f>
        <v>268502.1402296967</v>
      </c>
      <c r="L73" s="95">
        <f>'[4]2021-2022 Prelim-merged'!O66</f>
        <v>1287773.7892771717</v>
      </c>
      <c r="M73" s="95">
        <f t="shared" si="42"/>
        <v>1287773.7892771717</v>
      </c>
      <c r="N73" s="95">
        <f>'[4]Hold Harmless Base-22'!Y65</f>
        <v>1049809.4956502551</v>
      </c>
      <c r="O73" s="110">
        <f t="shared" si="43"/>
        <v>237964.29362691659</v>
      </c>
      <c r="P73" s="111">
        <f t="shared" si="44"/>
        <v>237964.29362691659</v>
      </c>
      <c r="Q73" s="112">
        <f t="shared" si="45"/>
        <v>206113.44914966568</v>
      </c>
      <c r="R73" s="113">
        <f t="shared" si="46"/>
        <v>1081660.3401275061</v>
      </c>
      <c r="S73" s="114">
        <f t="shared" si="47"/>
        <v>1.0303396422010094</v>
      </c>
      <c r="T73" s="115">
        <f t="shared" si="48"/>
        <v>0.83994591995434442</v>
      </c>
      <c r="U73" s="101" t="b">
        <f t="shared" si="49"/>
        <v>0</v>
      </c>
      <c r="V73" s="95">
        <f t="shared" si="50"/>
        <v>1071945.3472214204</v>
      </c>
      <c r="W73" s="95">
        <f t="shared" si="51"/>
        <v>1071945.3472214199</v>
      </c>
      <c r="X73" s="95">
        <f t="shared" si="52"/>
        <v>1071945.3472214199</v>
      </c>
      <c r="Y73" s="95">
        <f>'[4]Hold Harmless Base-22'!L65</f>
        <v>474950.50770535239</v>
      </c>
      <c r="Z73" s="95">
        <f>'[4]Hold Harmless Base-22'!M65</f>
        <v>117406.4398525561</v>
      </c>
      <c r="AA73" s="95">
        <f>'[4]Hold Harmless Base-22'!N65</f>
        <v>247089.31129760182</v>
      </c>
      <c r="AB73" s="95">
        <f>'[4]Hold Harmless Base-22'!O65</f>
        <v>210363.23679474491</v>
      </c>
      <c r="AC73" s="95">
        <f t="shared" si="53"/>
        <v>1049809.4956502551</v>
      </c>
      <c r="AD73" s="116">
        <f>'[4]Populations-merged FY22'!M66</f>
        <v>0.24871586915382535</v>
      </c>
      <c r="AE73" s="117">
        <f t="shared" si="54"/>
        <v>0</v>
      </c>
      <c r="AF73" s="117">
        <f t="shared" si="55"/>
        <v>0.9</v>
      </c>
      <c r="AG73" s="117">
        <f t="shared" si="56"/>
        <v>0</v>
      </c>
      <c r="AH73" s="117">
        <f t="shared" si="57"/>
        <v>0.9</v>
      </c>
      <c r="AI73" s="95">
        <f t="shared" si="58"/>
        <v>944828.54608522961</v>
      </c>
      <c r="AJ73" s="95">
        <f t="shared" si="59"/>
        <v>0</v>
      </c>
      <c r="AK73" s="95">
        <f t="shared" si="60"/>
        <v>1071945.3472214199</v>
      </c>
      <c r="AL73" s="95">
        <f t="shared" si="61"/>
        <v>1065919.2754361648</v>
      </c>
      <c r="AM73" s="95">
        <f t="shared" si="62"/>
        <v>1065919.2754361648</v>
      </c>
      <c r="AN73" s="95">
        <f t="shared" si="63"/>
        <v>0</v>
      </c>
      <c r="AO73" s="95">
        <f t="shared" si="64"/>
        <v>1065919.2754361648</v>
      </c>
      <c r="AP73" s="95">
        <f t="shared" si="65"/>
        <v>1065834.1127370608</v>
      </c>
      <c r="AQ73" s="95">
        <f t="shared" si="66"/>
        <v>1065834.1127370608</v>
      </c>
      <c r="AR73" s="95">
        <f t="shared" si="67"/>
        <v>0</v>
      </c>
      <c r="AS73" s="95">
        <f t="shared" si="68"/>
        <v>1065834.1127370608</v>
      </c>
      <c r="AT73" s="95">
        <f t="shared" si="69"/>
        <v>1065834.1127370605</v>
      </c>
      <c r="AU73" s="95">
        <f t="shared" si="70"/>
        <v>1065834.1127370605</v>
      </c>
      <c r="AV73" s="95">
        <f t="shared" si="71"/>
        <v>0</v>
      </c>
      <c r="AW73" s="95">
        <f>'[4]Populations-merged FY22'!K66</f>
        <v>920</v>
      </c>
      <c r="AX73" s="103">
        <f t="shared" si="72"/>
        <v>1159</v>
      </c>
      <c r="AY73" s="104">
        <f>'[4]Populations-merged FY22'!G66</f>
        <v>0</v>
      </c>
      <c r="AZ73" s="118">
        <f t="shared" si="73"/>
        <v>0</v>
      </c>
      <c r="BA73" s="119">
        <f t="shared" si="74"/>
        <v>1065834.1127370605</v>
      </c>
      <c r="BB73" s="128">
        <f t="shared" si="80"/>
        <v>1064675.1127370605</v>
      </c>
      <c r="BC73" s="121">
        <f>'[4]Spec Schs Calculations-22'!C64</f>
        <v>1</v>
      </c>
      <c r="BD73" s="129">
        <f t="shared" si="75"/>
        <v>1159</v>
      </c>
      <c r="BE73" s="123">
        <f>'[4]Spec Schs Calculations-22'!D64</f>
        <v>0</v>
      </c>
      <c r="BF73" s="130">
        <f t="shared" si="76"/>
        <v>0</v>
      </c>
      <c r="BG73" s="123">
        <f>'[4]Spec Schs Calculations-22'!E64</f>
        <v>0</v>
      </c>
      <c r="BH73" s="130">
        <f t="shared" si="77"/>
        <v>0</v>
      </c>
      <c r="BI73" s="131">
        <f>'[4]Spec Schs Calculations-22'!F64</f>
        <v>0</v>
      </c>
      <c r="BJ73" s="130">
        <f t="shared" si="78"/>
        <v>0</v>
      </c>
      <c r="BK73" s="127">
        <f t="shared" si="79"/>
        <v>1159</v>
      </c>
      <c r="BL73" s="11"/>
    </row>
    <row r="74" spans="1:68" ht="14.5" x14ac:dyDescent="0.35">
      <c r="A74" s="101">
        <v>4701860</v>
      </c>
      <c r="B74" s="95" t="s">
        <v>418</v>
      </c>
      <c r="C74" s="95">
        <f>'[4]2021-2022 Prelim-merged'!F67</f>
        <v>490849.05186307849</v>
      </c>
      <c r="D74" s="95">
        <f>'[4]2021-2022 Prelim-merged'!G67</f>
        <v>121336.51559332196</v>
      </c>
      <c r="E74" s="95">
        <f>'[4]2021-2022 Prelim-merged'!H67</f>
        <v>234141.91580515858</v>
      </c>
      <c r="F74" s="95">
        <f>'[4]2021-2022 Prelim-merged'!I67</f>
        <v>218592.84416317509</v>
      </c>
      <c r="G74" s="95">
        <f>'[4]2021-2022 Prelim-merged'!J67</f>
        <v>1064920.3274247341</v>
      </c>
      <c r="H74" s="95">
        <f>'[4]2021-2022 Prelim-merged'!K67</f>
        <v>486821.37548189511</v>
      </c>
      <c r="I74" s="95">
        <f>'[4]2021-2022 Prelim-merged'!L67</f>
        <v>123530.86819904204</v>
      </c>
      <c r="J74" s="95">
        <f>'[4]2021-2022 Prelim-merged'!M67</f>
        <v>230179.64455178913</v>
      </c>
      <c r="K74" s="95">
        <f>'[4]2021-2022 Prelim-merged'!N67</f>
        <v>196733.55974685759</v>
      </c>
      <c r="L74" s="95">
        <f>'[4]2021-2022 Prelim-merged'!O67</f>
        <v>1037265.447979584</v>
      </c>
      <c r="M74" s="95">
        <f t="shared" si="42"/>
        <v>1037265.447979584</v>
      </c>
      <c r="N74" s="95">
        <f>'[4]Hold Harmless Base-22'!Y66</f>
        <v>1048682.1670225076</v>
      </c>
      <c r="O74" s="110">
        <f t="shared" si="43"/>
        <v>-11416.719042923651</v>
      </c>
      <c r="P74" s="111" t="str">
        <f t="shared" si="44"/>
        <v>0</v>
      </c>
      <c r="Q74" s="112">
        <f t="shared" si="45"/>
        <v>0</v>
      </c>
      <c r="R74" s="113">
        <f t="shared" si="46"/>
        <v>1037265.447979584</v>
      </c>
      <c r="S74" s="114">
        <f t="shared" si="47"/>
        <v>0.98911327053902443</v>
      </c>
      <c r="T74" s="115">
        <f t="shared" si="48"/>
        <v>1</v>
      </c>
      <c r="U74" s="101" t="b">
        <f t="shared" si="49"/>
        <v>0</v>
      </c>
      <c r="V74" s="95">
        <f t="shared" si="50"/>
        <v>1027949.1902829566</v>
      </c>
      <c r="W74" s="95">
        <f t="shared" si="51"/>
        <v>1027949.1902829562</v>
      </c>
      <c r="X74" s="95">
        <f t="shared" si="52"/>
        <v>1027949.1902829562</v>
      </c>
      <c r="Y74" s="95">
        <f>'[4]Hold Harmless Base-22'!L66</f>
        <v>483364.46786916768</v>
      </c>
      <c r="Z74" s="95">
        <f>'[4]Hold Harmless Base-22'!M66</f>
        <v>119486.3473205308</v>
      </c>
      <c r="AA74" s="95">
        <f>'[4]Hold Harmless Base-22'!N66</f>
        <v>230571.66375172738</v>
      </c>
      <c r="AB74" s="95">
        <f>'[4]Hold Harmless Base-22'!O66</f>
        <v>215259.68808108181</v>
      </c>
      <c r="AC74" s="95">
        <f t="shared" si="53"/>
        <v>1048682.1670225076</v>
      </c>
      <c r="AD74" s="116">
        <f>'[4]Populations-merged FY22'!M67</f>
        <v>0.20902922755741127</v>
      </c>
      <c r="AE74" s="117">
        <f t="shared" si="54"/>
        <v>0</v>
      </c>
      <c r="AF74" s="117">
        <f t="shared" si="55"/>
        <v>0.9</v>
      </c>
      <c r="AG74" s="117">
        <f t="shared" si="56"/>
        <v>0</v>
      </c>
      <c r="AH74" s="117">
        <f t="shared" si="57"/>
        <v>0.9</v>
      </c>
      <c r="AI74" s="95">
        <f t="shared" si="58"/>
        <v>943813.95032025687</v>
      </c>
      <c r="AJ74" s="95">
        <f t="shared" si="59"/>
        <v>0</v>
      </c>
      <c r="AK74" s="95">
        <f t="shared" si="60"/>
        <v>1027949.1902829562</v>
      </c>
      <c r="AL74" s="95">
        <f t="shared" si="61"/>
        <v>1022170.4482712513</v>
      </c>
      <c r="AM74" s="95">
        <f t="shared" si="62"/>
        <v>1022170.4482712513</v>
      </c>
      <c r="AN74" s="95">
        <f t="shared" si="63"/>
        <v>0</v>
      </c>
      <c r="AO74" s="95">
        <f t="shared" si="64"/>
        <v>1022170.4482712513</v>
      </c>
      <c r="AP74" s="95">
        <f t="shared" si="65"/>
        <v>1022088.7809289627</v>
      </c>
      <c r="AQ74" s="95">
        <f t="shared" si="66"/>
        <v>1022088.7809289627</v>
      </c>
      <c r="AR74" s="95">
        <f t="shared" si="67"/>
        <v>0</v>
      </c>
      <c r="AS74" s="95">
        <f t="shared" si="68"/>
        <v>1022088.7809289627</v>
      </c>
      <c r="AT74" s="95">
        <f t="shared" si="69"/>
        <v>1022088.7809289626</v>
      </c>
      <c r="AU74" s="95">
        <f t="shared" si="70"/>
        <v>1022088.7809289626</v>
      </c>
      <c r="AV74" s="95">
        <f t="shared" si="71"/>
        <v>0</v>
      </c>
      <c r="AW74" s="95">
        <f>'[4]Populations-merged FY22'!K67</f>
        <v>801</v>
      </c>
      <c r="AX74" s="103">
        <f t="shared" si="72"/>
        <v>1276</v>
      </c>
      <c r="AY74" s="104">
        <f>'[4]Populations-merged FY22'!G67</f>
        <v>0</v>
      </c>
      <c r="AZ74" s="118">
        <f t="shared" si="73"/>
        <v>0</v>
      </c>
      <c r="BA74" s="119">
        <f t="shared" si="74"/>
        <v>1022088.7809289626</v>
      </c>
      <c r="BB74" s="128">
        <f t="shared" si="80"/>
        <v>1020812.7809289626</v>
      </c>
      <c r="BC74" s="121">
        <f>'[4]Spec Schs Calculations-22'!C65</f>
        <v>0</v>
      </c>
      <c r="BD74" s="129">
        <f t="shared" si="75"/>
        <v>0</v>
      </c>
      <c r="BE74" s="123">
        <f>'[4]Spec Schs Calculations-22'!D65</f>
        <v>0</v>
      </c>
      <c r="BF74" s="130">
        <f t="shared" si="76"/>
        <v>0</v>
      </c>
      <c r="BG74" s="123">
        <f>'[4]Spec Schs Calculations-22'!E65</f>
        <v>1</v>
      </c>
      <c r="BH74" s="130">
        <f t="shared" si="77"/>
        <v>1276</v>
      </c>
      <c r="BI74" s="131">
        <f>'[4]Spec Schs Calculations-22'!F65</f>
        <v>0</v>
      </c>
      <c r="BJ74" s="130">
        <f t="shared" si="78"/>
        <v>0</v>
      </c>
      <c r="BK74" s="127">
        <f t="shared" si="79"/>
        <v>1276</v>
      </c>
      <c r="BL74" s="11"/>
    </row>
    <row r="75" spans="1:68" ht="14.5" x14ac:dyDescent="0.35">
      <c r="A75" s="101">
        <v>4701890</v>
      </c>
      <c r="B75" s="95" t="s">
        <v>419</v>
      </c>
      <c r="C75" s="95">
        <f>'[4]2021-2022 Prelim-merged'!F68</f>
        <v>109891.57877531611</v>
      </c>
      <c r="D75" s="95">
        <f>'[4]2021-2022 Prelim-merged'!G68</f>
        <v>27164.891550743727</v>
      </c>
      <c r="E75" s="95">
        <f>'[4]2021-2022 Prelim-merged'!H68</f>
        <v>68338.799402762146</v>
      </c>
      <c r="F75" s="95">
        <f>'[4]2021-2022 Prelim-merged'!I68</f>
        <v>63208.845884152252</v>
      </c>
      <c r="G75" s="95">
        <f>'[4]2021-2022 Prelim-merged'!J68</f>
        <v>268604.11561297427</v>
      </c>
      <c r="H75" s="95">
        <f>'[4]2021-2022 Prelim-merged'!K68</f>
        <v>98892.35534196558</v>
      </c>
      <c r="I75" s="95">
        <f>'[4]2021-2022 Prelim-merged'!L68</f>
        <v>24446.050916487249</v>
      </c>
      <c r="J75" s="95">
        <f>'[4]2021-2022 Prelim-merged'!M68</f>
        <v>61499.202520540523</v>
      </c>
      <c r="K75" s="95">
        <f>'[4]2021-2022 Prelim-merged'!N68</f>
        <v>56881.119136312191</v>
      </c>
      <c r="L75" s="95">
        <f>'[4]2021-2022 Prelim-merged'!O68</f>
        <v>241718.72791530556</v>
      </c>
      <c r="M75" s="95">
        <f t="shared" si="42"/>
        <v>241718.72791530556</v>
      </c>
      <c r="N75" s="95">
        <f>'[4]Hold Harmless Base-22'!Y67</f>
        <v>239480.33417802528</v>
      </c>
      <c r="O75" s="110">
        <f t="shared" si="43"/>
        <v>2238.3937372802757</v>
      </c>
      <c r="P75" s="111">
        <f t="shared" si="44"/>
        <v>2238.3937372802757</v>
      </c>
      <c r="Q75" s="112">
        <f t="shared" si="45"/>
        <v>1938.7910964036437</v>
      </c>
      <c r="R75" s="113">
        <f t="shared" si="46"/>
        <v>239779.93681890192</v>
      </c>
      <c r="S75" s="114">
        <f t="shared" si="47"/>
        <v>1.0012510532102978</v>
      </c>
      <c r="T75" s="115">
        <f t="shared" si="48"/>
        <v>0.99197914405257437</v>
      </c>
      <c r="U75" s="101" t="b">
        <f t="shared" si="49"/>
        <v>0</v>
      </c>
      <c r="V75" s="95">
        <f t="shared" si="50"/>
        <v>237626.33989129087</v>
      </c>
      <c r="W75" s="95">
        <f t="shared" si="51"/>
        <v>237626.33989129079</v>
      </c>
      <c r="X75" s="95">
        <f t="shared" si="52"/>
        <v>237626.33989129079</v>
      </c>
      <c r="Y75" s="95">
        <f>'[4]Hold Harmless Base-22'!L67</f>
        <v>97976.428798964858</v>
      </c>
      <c r="Z75" s="95">
        <f>'[4]Hold Harmless Base-22'!M67</f>
        <v>24219.499733412475</v>
      </c>
      <c r="AA75" s="95">
        <f>'[4]Hold Harmless Base-22'!N67</f>
        <v>60929.068346367538</v>
      </c>
      <c r="AB75" s="95">
        <f>'[4]Hold Harmless Base-22'!O67</f>
        <v>56355.337299280429</v>
      </c>
      <c r="AC75" s="95">
        <f t="shared" si="53"/>
        <v>239480.33417802528</v>
      </c>
      <c r="AD75" s="116">
        <f>'[4]Populations-merged FY22'!M68</f>
        <v>0.24757281553398058</v>
      </c>
      <c r="AE75" s="117">
        <f t="shared" si="54"/>
        <v>0</v>
      </c>
      <c r="AF75" s="117">
        <f t="shared" si="55"/>
        <v>0.9</v>
      </c>
      <c r="AG75" s="117">
        <f t="shared" si="56"/>
        <v>0</v>
      </c>
      <c r="AH75" s="117">
        <f t="shared" si="57"/>
        <v>0.9</v>
      </c>
      <c r="AI75" s="95">
        <f t="shared" si="58"/>
        <v>215532.30076022274</v>
      </c>
      <c r="AJ75" s="95">
        <f t="shared" si="59"/>
        <v>0</v>
      </c>
      <c r="AK75" s="95">
        <f t="shared" si="60"/>
        <v>237626.33989129079</v>
      </c>
      <c r="AL75" s="95">
        <f t="shared" si="61"/>
        <v>236290.49437830443</v>
      </c>
      <c r="AM75" s="95">
        <f t="shared" si="62"/>
        <v>236290.49437830443</v>
      </c>
      <c r="AN75" s="95">
        <f t="shared" si="63"/>
        <v>0</v>
      </c>
      <c r="AO75" s="95">
        <f t="shared" si="64"/>
        <v>236290.49437830443</v>
      </c>
      <c r="AP75" s="95">
        <f t="shared" si="65"/>
        <v>236271.6157101561</v>
      </c>
      <c r="AQ75" s="95">
        <f t="shared" si="66"/>
        <v>236271.6157101561</v>
      </c>
      <c r="AR75" s="95">
        <f t="shared" si="67"/>
        <v>0</v>
      </c>
      <c r="AS75" s="95">
        <f t="shared" si="68"/>
        <v>236271.6157101561</v>
      </c>
      <c r="AT75" s="95">
        <f t="shared" si="69"/>
        <v>236271.61571015604</v>
      </c>
      <c r="AU75" s="95">
        <f t="shared" si="70"/>
        <v>236271.61571015604</v>
      </c>
      <c r="AV75" s="95">
        <f t="shared" si="71"/>
        <v>0</v>
      </c>
      <c r="AW75" s="95">
        <f>'[4]Populations-merged FY22'!K68</f>
        <v>153</v>
      </c>
      <c r="AX75" s="103">
        <f t="shared" si="72"/>
        <v>1544</v>
      </c>
      <c r="AY75" s="104">
        <f>'[4]Populations-merged FY22'!G68</f>
        <v>0</v>
      </c>
      <c r="AZ75" s="118">
        <f t="shared" si="73"/>
        <v>0</v>
      </c>
      <c r="BA75" s="119">
        <f t="shared" si="74"/>
        <v>236271.61571015604</v>
      </c>
      <c r="BB75" s="128">
        <f t="shared" si="80"/>
        <v>234727.61571015604</v>
      </c>
      <c r="BC75" s="121">
        <f>'[4]Spec Schs Calculations-22'!C66</f>
        <v>0</v>
      </c>
      <c r="BD75" s="129">
        <f t="shared" si="75"/>
        <v>0</v>
      </c>
      <c r="BE75" s="123">
        <f>'[4]Spec Schs Calculations-22'!D66</f>
        <v>1</v>
      </c>
      <c r="BF75" s="130">
        <f t="shared" si="76"/>
        <v>1544</v>
      </c>
      <c r="BG75" s="123">
        <f>'[4]Spec Schs Calculations-22'!E66</f>
        <v>0</v>
      </c>
      <c r="BH75" s="130">
        <f t="shared" si="77"/>
        <v>0</v>
      </c>
      <c r="BI75" s="131">
        <f>'[4]Spec Schs Calculations-22'!F66</f>
        <v>0</v>
      </c>
      <c r="BJ75" s="130">
        <f t="shared" si="78"/>
        <v>0</v>
      </c>
      <c r="BK75" s="127">
        <f t="shared" si="79"/>
        <v>1544</v>
      </c>
      <c r="BL75" s="11"/>
    </row>
    <row r="76" spans="1:68" ht="14.5" x14ac:dyDescent="0.35">
      <c r="A76" s="101">
        <v>4701920</v>
      </c>
      <c r="B76" s="95" t="s">
        <v>420</v>
      </c>
      <c r="C76" s="95">
        <f>'[4]2021-2022 Prelim-merged'!F69</f>
        <v>175826.52604050579</v>
      </c>
      <c r="D76" s="95">
        <f>'[4]2021-2022 Prelim-merged'!G69</f>
        <v>43463.826481189964</v>
      </c>
      <c r="E76" s="95">
        <f>'[4]2021-2022 Prelim-merged'!H69</f>
        <v>83544.572716816125</v>
      </c>
      <c r="F76" s="95">
        <f>'[4]2021-2022 Prelim-merged'!I69</f>
        <v>68066.245977482962</v>
      </c>
      <c r="G76" s="95">
        <f>'[4]2021-2022 Prelim-merged'!J69</f>
        <v>370901.17121599487</v>
      </c>
      <c r="H76" s="95">
        <f>'[4]2021-2022 Prelim-merged'!K69</f>
        <v>176097.11483480898</v>
      </c>
      <c r="I76" s="95">
        <f>'[4]2021-2022 Prelim-merged'!L69</f>
        <v>44684.622694221383</v>
      </c>
      <c r="J76" s="95">
        <f>'[4]2021-2022 Prelim-merged'!M69</f>
        <v>86307.889930161138</v>
      </c>
      <c r="K76" s="95">
        <f>'[4]2021-2022 Prelim-merged'!N69</f>
        <v>70721.495968141957</v>
      </c>
      <c r="L76" s="95">
        <f>'[4]2021-2022 Prelim-merged'!O69</f>
        <v>377811.12342733343</v>
      </c>
      <c r="M76" s="95">
        <f t="shared" si="42"/>
        <v>377811.12342733343</v>
      </c>
      <c r="N76" s="95">
        <f>'[4]Hold Harmless Base-22'!Y68</f>
        <v>360047.02070147707</v>
      </c>
      <c r="O76" s="110">
        <f t="shared" si="43"/>
        <v>17764.102725856355</v>
      </c>
      <c r="P76" s="111">
        <f t="shared" si="44"/>
        <v>17764.102725856355</v>
      </c>
      <c r="Q76" s="112">
        <f t="shared" si="45"/>
        <v>15386.428056369046</v>
      </c>
      <c r="R76" s="113">
        <f t="shared" si="46"/>
        <v>362424.69537096436</v>
      </c>
      <c r="S76" s="114">
        <f t="shared" si="47"/>
        <v>1.0066037893185587</v>
      </c>
      <c r="T76" s="115">
        <f t="shared" si="48"/>
        <v>0.95927481457721442</v>
      </c>
      <c r="U76" s="101" t="b">
        <f t="shared" si="49"/>
        <v>0</v>
      </c>
      <c r="V76" s="95">
        <f t="shared" si="50"/>
        <v>359169.55767764361</v>
      </c>
      <c r="W76" s="95">
        <f t="shared" si="51"/>
        <v>359169.55767764349</v>
      </c>
      <c r="X76" s="95">
        <f t="shared" si="52"/>
        <v>359169.55767764349</v>
      </c>
      <c r="Y76" s="95">
        <f>'[4]Hold Harmless Base-22'!L68</f>
        <v>170681.09182191972</v>
      </c>
      <c r="Z76" s="95">
        <f>'[4]Hold Harmless Base-22'!M68</f>
        <v>42191.889503970262</v>
      </c>
      <c r="AA76" s="95">
        <f>'[4]Hold Harmless Base-22'!N68</f>
        <v>81099.70212240293</v>
      </c>
      <c r="AB76" s="95">
        <f>'[4]Hold Harmless Base-22'!O68</f>
        <v>66074.337253184145</v>
      </c>
      <c r="AC76" s="95">
        <f t="shared" si="53"/>
        <v>360047.02070147707</v>
      </c>
      <c r="AD76" s="116">
        <f>'[4]Populations-merged FY22'!M69</f>
        <v>0.22605363984674329</v>
      </c>
      <c r="AE76" s="117">
        <f t="shared" si="54"/>
        <v>0</v>
      </c>
      <c r="AF76" s="117">
        <f t="shared" si="55"/>
        <v>0.9</v>
      </c>
      <c r="AG76" s="117">
        <f t="shared" si="56"/>
        <v>0</v>
      </c>
      <c r="AH76" s="117">
        <f t="shared" si="57"/>
        <v>0.9</v>
      </c>
      <c r="AI76" s="95">
        <f t="shared" si="58"/>
        <v>324042.3186313294</v>
      </c>
      <c r="AJ76" s="95">
        <f t="shared" si="59"/>
        <v>0</v>
      </c>
      <c r="AK76" s="95">
        <f t="shared" si="60"/>
        <v>359169.55767764349</v>
      </c>
      <c r="AL76" s="95">
        <f t="shared" si="61"/>
        <v>357150.44211055408</v>
      </c>
      <c r="AM76" s="95">
        <f t="shared" si="62"/>
        <v>357150.44211055408</v>
      </c>
      <c r="AN76" s="95">
        <f t="shared" si="63"/>
        <v>0</v>
      </c>
      <c r="AO76" s="95">
        <f t="shared" si="64"/>
        <v>357150.44211055408</v>
      </c>
      <c r="AP76" s="95">
        <f t="shared" si="65"/>
        <v>357121.9072145847</v>
      </c>
      <c r="AQ76" s="95">
        <f t="shared" si="66"/>
        <v>357121.9072145847</v>
      </c>
      <c r="AR76" s="95">
        <f t="shared" si="67"/>
        <v>0</v>
      </c>
      <c r="AS76" s="95">
        <f t="shared" si="68"/>
        <v>357121.9072145847</v>
      </c>
      <c r="AT76" s="95">
        <f t="shared" si="69"/>
        <v>357121.90721458464</v>
      </c>
      <c r="AU76" s="95">
        <f t="shared" si="70"/>
        <v>357121.90721458464</v>
      </c>
      <c r="AV76" s="95">
        <f t="shared" si="71"/>
        <v>0</v>
      </c>
      <c r="AW76" s="95">
        <f>'[4]Populations-merged FY22'!K69</f>
        <v>295</v>
      </c>
      <c r="AX76" s="103">
        <f t="shared" si="72"/>
        <v>1211</v>
      </c>
      <c r="AY76" s="104">
        <f>'[4]Populations-merged FY22'!G69</f>
        <v>0</v>
      </c>
      <c r="AZ76" s="118">
        <f t="shared" si="73"/>
        <v>0</v>
      </c>
      <c r="BA76" s="119">
        <f t="shared" si="74"/>
        <v>357121.90721458464</v>
      </c>
      <c r="BB76" s="128">
        <f t="shared" si="80"/>
        <v>357121.90721458464</v>
      </c>
      <c r="BC76" s="121">
        <f>'[4]Spec Schs Calculations-22'!C67</f>
        <v>0</v>
      </c>
      <c r="BD76" s="129">
        <f t="shared" si="75"/>
        <v>0</v>
      </c>
      <c r="BE76" s="123">
        <f>'[4]Spec Schs Calculations-22'!D67</f>
        <v>0</v>
      </c>
      <c r="BF76" s="130">
        <f t="shared" si="76"/>
        <v>0</v>
      </c>
      <c r="BG76" s="123">
        <f>'[4]Spec Schs Calculations-22'!E67</f>
        <v>0</v>
      </c>
      <c r="BH76" s="130">
        <f t="shared" si="77"/>
        <v>0</v>
      </c>
      <c r="BI76" s="131">
        <f>'[4]Spec Schs Calculations-22'!F67</f>
        <v>0</v>
      </c>
      <c r="BJ76" s="130">
        <f t="shared" si="78"/>
        <v>0</v>
      </c>
      <c r="BK76" s="127">
        <f t="shared" si="79"/>
        <v>0</v>
      </c>
      <c r="BL76" s="11"/>
    </row>
    <row r="77" spans="1:68" ht="14.5" x14ac:dyDescent="0.35">
      <c r="A77" s="101">
        <v>4701950</v>
      </c>
      <c r="B77" s="95" t="s">
        <v>421</v>
      </c>
      <c r="C77" s="95">
        <f>'[4]2021-2022 Prelim-merged'!F70</f>
        <v>261485.60282947012</v>
      </c>
      <c r="D77" s="95">
        <f>'[4]2021-2022 Prelim-merged'!G70</f>
        <v>64638.511177154294</v>
      </c>
      <c r="E77" s="95">
        <f>'[4]2021-2022 Prelim-merged'!H70</f>
        <v>179672.80359012861</v>
      </c>
      <c r="F77" s="95">
        <f>'[4]2021-2022 Prelim-merged'!I70</f>
        <v>175087.26994703466</v>
      </c>
      <c r="G77" s="95">
        <f>'[4]2021-2022 Prelim-merged'!J70</f>
        <v>680884.18754378776</v>
      </c>
      <c r="H77" s="95">
        <f>'[4]2021-2022 Prelim-merged'!K70</f>
        <v>235313.09168549767</v>
      </c>
      <c r="I77" s="95">
        <f>'[4]2021-2022 Prelim-merged'!L70</f>
        <v>58169.064744872237</v>
      </c>
      <c r="J77" s="95">
        <f>'[4]2021-2022 Prelim-merged'!M70</f>
        <v>161690.49254582031</v>
      </c>
      <c r="K77" s="95">
        <f>'[4]2021-2022 Prelim-merged'!N70</f>
        <v>157559.59030420924</v>
      </c>
      <c r="L77" s="95">
        <f>'[4]2021-2022 Prelim-merged'!O70</f>
        <v>612732.2392803994</v>
      </c>
      <c r="M77" s="95">
        <f t="shared" si="42"/>
        <v>612732.2392803994</v>
      </c>
      <c r="N77" s="95">
        <f>'[4]Hold Harmless Base-22'!Y69</f>
        <v>592114.80186447571</v>
      </c>
      <c r="O77" s="110">
        <f t="shared" si="43"/>
        <v>20617.43741592369</v>
      </c>
      <c r="P77" s="111">
        <f t="shared" si="44"/>
        <v>20617.43741592369</v>
      </c>
      <c r="Q77" s="112">
        <f t="shared" si="45"/>
        <v>17857.852006510988</v>
      </c>
      <c r="R77" s="113">
        <f t="shared" si="46"/>
        <v>594874.38727388845</v>
      </c>
      <c r="S77" s="114">
        <f t="shared" si="47"/>
        <v>1.0046605580551664</v>
      </c>
      <c r="T77" s="115">
        <f t="shared" si="48"/>
        <v>0.97085537391098686</v>
      </c>
      <c r="U77" s="101" t="b">
        <f t="shared" si="49"/>
        <v>0</v>
      </c>
      <c r="V77" s="95">
        <f t="shared" si="50"/>
        <v>589531.48965808353</v>
      </c>
      <c r="W77" s="95">
        <f t="shared" si="51"/>
        <v>589531.4896580833</v>
      </c>
      <c r="X77" s="95">
        <f t="shared" si="52"/>
        <v>589531.4896580833</v>
      </c>
      <c r="Y77" s="95">
        <f>'[4]Hold Harmless Base-22'!L69</f>
        <v>227394.75925900778</v>
      </c>
      <c r="Z77" s="95">
        <f>'[4]Hold Harmless Base-22'!M69</f>
        <v>56211.349798770367</v>
      </c>
      <c r="AA77" s="95">
        <f>'[4]Hold Harmless Base-22'!N69</f>
        <v>156248.19674838186</v>
      </c>
      <c r="AB77" s="95">
        <f>'[4]Hold Harmless Base-22'!O69</f>
        <v>152260.49605831577</v>
      </c>
      <c r="AC77" s="95">
        <f t="shared" si="53"/>
        <v>592114.80186447571</v>
      </c>
      <c r="AD77" s="116">
        <f>'[4]Populations-merged FY22'!M70</f>
        <v>0.28593389700230593</v>
      </c>
      <c r="AE77" s="117">
        <f t="shared" si="54"/>
        <v>0</v>
      </c>
      <c r="AF77" s="117">
        <f t="shared" si="55"/>
        <v>0.9</v>
      </c>
      <c r="AG77" s="117">
        <f t="shared" si="56"/>
        <v>0</v>
      </c>
      <c r="AH77" s="117">
        <f t="shared" si="57"/>
        <v>0.9</v>
      </c>
      <c r="AI77" s="95">
        <f t="shared" si="58"/>
        <v>532903.32167802821</v>
      </c>
      <c r="AJ77" s="95">
        <f t="shared" si="59"/>
        <v>0</v>
      </c>
      <c r="AK77" s="95">
        <f t="shared" si="60"/>
        <v>589531.4896580833</v>
      </c>
      <c r="AL77" s="95">
        <f t="shared" si="61"/>
        <v>586217.36633495253</v>
      </c>
      <c r="AM77" s="95">
        <f t="shared" si="62"/>
        <v>586217.36633495253</v>
      </c>
      <c r="AN77" s="95">
        <f t="shared" si="63"/>
        <v>0</v>
      </c>
      <c r="AO77" s="95">
        <f t="shared" si="64"/>
        <v>586217.36633495253</v>
      </c>
      <c r="AP77" s="95">
        <f t="shared" si="65"/>
        <v>586170.52990528184</v>
      </c>
      <c r="AQ77" s="95">
        <f t="shared" si="66"/>
        <v>586170.52990528184</v>
      </c>
      <c r="AR77" s="95">
        <f t="shared" si="67"/>
        <v>0</v>
      </c>
      <c r="AS77" s="95">
        <f t="shared" si="68"/>
        <v>586170.52990528184</v>
      </c>
      <c r="AT77" s="95">
        <f t="shared" si="69"/>
        <v>586170.52990528161</v>
      </c>
      <c r="AU77" s="95">
        <f t="shared" si="70"/>
        <v>586170.52990528161</v>
      </c>
      <c r="AV77" s="95">
        <f t="shared" si="71"/>
        <v>0</v>
      </c>
      <c r="AW77" s="95">
        <f>'[4]Populations-merged FY22'!K70</f>
        <v>372</v>
      </c>
      <c r="AX77" s="103">
        <f t="shared" si="72"/>
        <v>1576</v>
      </c>
      <c r="AY77" s="104">
        <f>'[4]Populations-merged FY22'!G70</f>
        <v>0</v>
      </c>
      <c r="AZ77" s="118">
        <f t="shared" si="73"/>
        <v>0</v>
      </c>
      <c r="BA77" s="119">
        <f t="shared" si="74"/>
        <v>586170.52990528161</v>
      </c>
      <c r="BB77" s="128">
        <f t="shared" si="80"/>
        <v>584594.52990528161</v>
      </c>
      <c r="BC77" s="121">
        <f>'[4]Spec Schs Calculations-22'!C68</f>
        <v>1</v>
      </c>
      <c r="BD77" s="129">
        <f t="shared" si="75"/>
        <v>1576</v>
      </c>
      <c r="BE77" s="123">
        <f>'[4]Spec Schs Calculations-22'!D68</f>
        <v>0</v>
      </c>
      <c r="BF77" s="130">
        <f t="shared" si="76"/>
        <v>0</v>
      </c>
      <c r="BG77" s="123">
        <f>'[4]Spec Schs Calculations-22'!E68</f>
        <v>0</v>
      </c>
      <c r="BH77" s="130">
        <f t="shared" si="77"/>
        <v>0</v>
      </c>
      <c r="BI77" s="131">
        <f>'[4]Spec Schs Calculations-22'!F68</f>
        <v>0</v>
      </c>
      <c r="BJ77" s="130">
        <f t="shared" si="78"/>
        <v>0</v>
      </c>
      <c r="BK77" s="127">
        <f t="shared" si="79"/>
        <v>1576</v>
      </c>
      <c r="BL77" s="11"/>
    </row>
    <row r="78" spans="1:68" ht="14.5" x14ac:dyDescent="0.35">
      <c r="A78" s="101">
        <v>4701980</v>
      </c>
      <c r="B78" s="95" t="s">
        <v>422</v>
      </c>
      <c r="C78" s="95">
        <f>'[4]2021-2022 Prelim-merged'!F71</f>
        <v>312843.67884618987</v>
      </c>
      <c r="D78" s="95">
        <f>'[4]2021-2022 Prelim-merged'!G71</f>
        <v>75434.703488803993</v>
      </c>
      <c r="E78" s="95">
        <f>'[4]2021-2022 Prelim-merged'!H71</f>
        <v>149345.95602472394</v>
      </c>
      <c r="F78" s="95">
        <f>'[4]2021-2022 Prelim-merged'!I71</f>
        <v>150905.22504481662</v>
      </c>
      <c r="G78" s="95">
        <f>'[4]2021-2022 Prelim-merged'!J71</f>
        <v>688529.56340453436</v>
      </c>
      <c r="H78" s="95">
        <f>'[4]2021-2022 Prelim-merged'!K71</f>
        <v>338370.90666210727</v>
      </c>
      <c r="I78" s="95">
        <f>'[4]2021-2022 Prelim-merged'!L71</f>
        <v>85861.578760568751</v>
      </c>
      <c r="J78" s="95">
        <f>'[4]2021-2022 Prelim-merged'!M71</f>
        <v>155703.19293128577</v>
      </c>
      <c r="K78" s="95">
        <f>'[4]2021-2022 Prelim-merged'!N71</f>
        <v>135814.70254033495</v>
      </c>
      <c r="L78" s="95">
        <f>'[4]2021-2022 Prelim-merged'!O71</f>
        <v>715750.3808942968</v>
      </c>
      <c r="M78" s="95">
        <f t="shared" si="42"/>
        <v>715750.3808942968</v>
      </c>
      <c r="N78" s="95">
        <f>'[4]Hold Harmless Base-22'!Y70</f>
        <v>673212.90300557995</v>
      </c>
      <c r="O78" s="110">
        <f t="shared" si="43"/>
        <v>42537.47788871685</v>
      </c>
      <c r="P78" s="111">
        <f t="shared" si="44"/>
        <v>42537.47788871685</v>
      </c>
      <c r="Q78" s="112">
        <f t="shared" si="45"/>
        <v>36843.957352345213</v>
      </c>
      <c r="R78" s="113">
        <f t="shared" si="46"/>
        <v>678906.42354195158</v>
      </c>
      <c r="S78" s="114">
        <f t="shared" si="47"/>
        <v>1.0084572362041082</v>
      </c>
      <c r="T78" s="115">
        <f t="shared" si="48"/>
        <v>0.94852401292988431</v>
      </c>
      <c r="U78" s="101" t="b">
        <f t="shared" si="49"/>
        <v>0</v>
      </c>
      <c r="V78" s="95">
        <f t="shared" si="50"/>
        <v>672808.78748752375</v>
      </c>
      <c r="W78" s="95">
        <f t="shared" si="51"/>
        <v>672808.78748752351</v>
      </c>
      <c r="X78" s="95">
        <f t="shared" si="52"/>
        <v>672808.78748752351</v>
      </c>
      <c r="Y78" s="95">
        <f>'[4]Hold Harmless Base-22'!L70</f>
        <v>305884.32569488388</v>
      </c>
      <c r="Z78" s="95">
        <f>'[4]Hold Harmless Base-22'!M70</f>
        <v>73756.623422175107</v>
      </c>
      <c r="AA78" s="95">
        <f>'[4]Hold Harmless Base-22'!N70</f>
        <v>146023.68576652746</v>
      </c>
      <c r="AB78" s="95">
        <f>'[4]Hold Harmless Base-22'!O70</f>
        <v>147548.26812199346</v>
      </c>
      <c r="AC78" s="95">
        <f t="shared" si="53"/>
        <v>673212.90300557995</v>
      </c>
      <c r="AD78" s="116">
        <f>'[4]Populations-merged FY22'!M71</f>
        <v>0.19801277501774309</v>
      </c>
      <c r="AE78" s="117">
        <f t="shared" si="54"/>
        <v>0</v>
      </c>
      <c r="AF78" s="117">
        <f t="shared" si="55"/>
        <v>0.9</v>
      </c>
      <c r="AG78" s="117">
        <f t="shared" si="56"/>
        <v>0</v>
      </c>
      <c r="AH78" s="117">
        <f t="shared" si="57"/>
        <v>0.9</v>
      </c>
      <c r="AI78" s="95">
        <f t="shared" si="58"/>
        <v>605891.61270502198</v>
      </c>
      <c r="AJ78" s="95">
        <f t="shared" si="59"/>
        <v>0</v>
      </c>
      <c r="AK78" s="95">
        <f t="shared" si="60"/>
        <v>672808.78748752351</v>
      </c>
      <c r="AL78" s="95">
        <f t="shared" si="61"/>
        <v>669026.51065628428</v>
      </c>
      <c r="AM78" s="95">
        <f t="shared" si="62"/>
        <v>669026.51065628428</v>
      </c>
      <c r="AN78" s="95">
        <f t="shared" si="63"/>
        <v>0</v>
      </c>
      <c r="AO78" s="95">
        <f t="shared" si="64"/>
        <v>669026.51065628428</v>
      </c>
      <c r="AP78" s="95">
        <f t="shared" si="65"/>
        <v>668973.05810623418</v>
      </c>
      <c r="AQ78" s="95">
        <f t="shared" si="66"/>
        <v>668973.05810623418</v>
      </c>
      <c r="AR78" s="95">
        <f t="shared" si="67"/>
        <v>0</v>
      </c>
      <c r="AS78" s="95">
        <f t="shared" si="68"/>
        <v>668973.05810623418</v>
      </c>
      <c r="AT78" s="95">
        <f t="shared" si="69"/>
        <v>668973.05810623406</v>
      </c>
      <c r="AU78" s="95">
        <f t="shared" si="70"/>
        <v>668973.05810623406</v>
      </c>
      <c r="AV78" s="95">
        <f t="shared" si="71"/>
        <v>0</v>
      </c>
      <c r="AW78" s="95">
        <f>'[4]Populations-merged FY22'!K71</f>
        <v>558</v>
      </c>
      <c r="AX78" s="103">
        <f t="shared" si="72"/>
        <v>1199</v>
      </c>
      <c r="AY78" s="104">
        <f>'[4]Populations-merged FY22'!G71</f>
        <v>0</v>
      </c>
      <c r="AZ78" s="118">
        <f t="shared" si="73"/>
        <v>0</v>
      </c>
      <c r="BA78" s="119">
        <f t="shared" si="74"/>
        <v>668973.05810623406</v>
      </c>
      <c r="BB78" s="128">
        <f t="shared" si="80"/>
        <v>667774.05810623406</v>
      </c>
      <c r="BC78" s="121">
        <f>'[4]Spec Schs Calculations-22'!C69</f>
        <v>1</v>
      </c>
      <c r="BD78" s="129">
        <f t="shared" si="75"/>
        <v>1199</v>
      </c>
      <c r="BE78" s="123">
        <f>'[4]Spec Schs Calculations-22'!D69</f>
        <v>0</v>
      </c>
      <c r="BF78" s="130">
        <f t="shared" si="76"/>
        <v>0</v>
      </c>
      <c r="BG78" s="123">
        <f>'[4]Spec Schs Calculations-22'!E69</f>
        <v>0</v>
      </c>
      <c r="BH78" s="130">
        <f t="shared" si="77"/>
        <v>0</v>
      </c>
      <c r="BI78" s="131">
        <f>'[4]Spec Schs Calculations-22'!F69</f>
        <v>0</v>
      </c>
      <c r="BJ78" s="130">
        <f t="shared" si="78"/>
        <v>0</v>
      </c>
      <c r="BK78" s="127">
        <f t="shared" si="79"/>
        <v>1199</v>
      </c>
      <c r="BL78" s="11"/>
    </row>
    <row r="79" spans="1:68" ht="14.5" x14ac:dyDescent="0.35">
      <c r="A79" s="101">
        <v>4702010</v>
      </c>
      <c r="B79" s="95" t="s">
        <v>423</v>
      </c>
      <c r="C79" s="95">
        <f>'[4]2021-2022 Prelim-merged'!F72</f>
        <v>197804.84179556902</v>
      </c>
      <c r="D79" s="95">
        <f>'[4]2021-2022 Prelim-merged'!G72</f>
        <v>48896.804791338698</v>
      </c>
      <c r="E79" s="95">
        <f>'[4]2021-2022 Prelim-merged'!H72</f>
        <v>116840.64147471049</v>
      </c>
      <c r="F79" s="95">
        <f>'[4]2021-2022 Prelim-merged'!I72</f>
        <v>104853.64208261961</v>
      </c>
      <c r="G79" s="95">
        <f>'[4]2021-2022 Prelim-merged'!J72</f>
        <v>468395.93014423782</v>
      </c>
      <c r="H79" s="95">
        <f>'[4]2021-2022 Prelim-merged'!K72</f>
        <v>178006.23961553801</v>
      </c>
      <c r="I79" s="95">
        <f>'[4]2021-2022 Prelim-merged'!L72</f>
        <v>44002.891649677062</v>
      </c>
      <c r="J79" s="95">
        <f>'[4]2021-2022 Prelim-merged'!M72</f>
        <v>105146.80292133815</v>
      </c>
      <c r="K79" s="95">
        <f>'[4]2021-2022 Prelim-merged'!N72</f>
        <v>94356.927796289165</v>
      </c>
      <c r="L79" s="95">
        <f>'[4]2021-2022 Prelim-merged'!O72</f>
        <v>421512.86198284238</v>
      </c>
      <c r="M79" s="95">
        <f t="shared" ref="M79:M110" si="81">SUM(H79:K79)</f>
        <v>421512.86198284238</v>
      </c>
      <c r="N79" s="95">
        <f>'[4]Hold Harmless Base-22'!Y71</f>
        <v>407241.0949709618</v>
      </c>
      <c r="O79" s="110">
        <f t="shared" ref="O79:O110" si="82">M79-N79</f>
        <v>14271.767011880584</v>
      </c>
      <c r="P79" s="111">
        <f t="shared" ref="P79:P110" si="83">IF(O79&gt;0,O79,"0")</f>
        <v>14271.767011880584</v>
      </c>
      <c r="Q79" s="112">
        <f t="shared" ref="Q79:Q110" si="84">P79*$P$8</f>
        <v>12361.531553515366</v>
      </c>
      <c r="R79" s="113">
        <f t="shared" ref="R79:R110" si="85">M79-Q79</f>
        <v>409151.33042932703</v>
      </c>
      <c r="S79" s="114">
        <f t="shared" ref="S79:S110" si="86">IF($R79&gt;0,$R79/N79,0)</f>
        <v>1.0046906745953559</v>
      </c>
      <c r="T79" s="115">
        <f t="shared" ref="T79:T110" si="87">IF(R79&gt;0,R79/L79,0)</f>
        <v>0.97067341789912331</v>
      </c>
      <c r="U79" s="101" t="b">
        <f t="shared" ref="U79:U110" si="88">AND(S79&lt;100%,T79&lt;100%)</f>
        <v>0</v>
      </c>
      <c r="V79" s="95">
        <f t="shared" ref="V79:V110" si="89">R79/R$13*X$3</f>
        <v>405476.51484704553</v>
      </c>
      <c r="W79" s="95">
        <f t="shared" ref="W79:W110" si="90">V79/V$13*Z$3</f>
        <v>405476.51484704536</v>
      </c>
      <c r="X79" s="95">
        <f t="shared" ref="X79:X110" si="91">V79/V$13*Z$3</f>
        <v>405476.51484704536</v>
      </c>
      <c r="Y79" s="95">
        <f>'[4]Hold Harmless Base-22'!L71</f>
        <v>171978.99293996755</v>
      </c>
      <c r="Z79" s="95">
        <f>'[4]Hold Harmless Base-22'!M71</f>
        <v>42512.7270377311</v>
      </c>
      <c r="AA79" s="95">
        <f>'[4]Hold Harmless Base-22'!N71</f>
        <v>101585.66227639549</v>
      </c>
      <c r="AB79" s="95">
        <f>'[4]Hold Harmless Base-22'!O71</f>
        <v>91163.712716867711</v>
      </c>
      <c r="AC79" s="95">
        <f t="shared" ref="AC79:AC110" si="92">SUM(Y79:AB79)</f>
        <v>407241.0949709618</v>
      </c>
      <c r="AD79" s="116">
        <f>'[4]Populations-merged FY22'!M72</f>
        <v>0.23976109215017063</v>
      </c>
      <c r="AE79" s="117">
        <f t="shared" ref="AE79:AE110" si="93">IF($AD79&lt;0.15,0.85,0)</f>
        <v>0</v>
      </c>
      <c r="AF79" s="117">
        <f t="shared" ref="AF79:AF110" si="94">IF(AND($AD79&gt;=0.15,$AD79&lt;0.3),0.9,0)</f>
        <v>0.9</v>
      </c>
      <c r="AG79" s="117">
        <f t="shared" ref="AG79:AG110" si="95">IF($AD79&gt;=0.3,0.95,0)</f>
        <v>0</v>
      </c>
      <c r="AH79" s="117">
        <f t="shared" ref="AH79:AH110" si="96">MAX(AE79:AG79)</f>
        <v>0.9</v>
      </c>
      <c r="AI79" s="95">
        <f t="shared" ref="AI79:AI110" si="97">AC79*AH79</f>
        <v>366516.98547386564</v>
      </c>
      <c r="AJ79" s="95">
        <f t="shared" ref="AJ79:AJ110" si="98">IF(X79&lt;$AI79,$AI79,0)</f>
        <v>0</v>
      </c>
      <c r="AK79" s="95">
        <f t="shared" ref="AK79:AK110" si="99">IF($AJ79=0,X79,0)</f>
        <v>405476.51484704536</v>
      </c>
      <c r="AL79" s="95">
        <f t="shared" ref="AL79:AL110" si="100">AK79/AK$13*AM$8</f>
        <v>403197.07906047569</v>
      </c>
      <c r="AM79" s="95">
        <f t="shared" ref="AM79:AM110" si="101">$AJ79+AL79</f>
        <v>403197.07906047569</v>
      </c>
      <c r="AN79" s="95">
        <f t="shared" ref="AN79:AN110" si="102">IF(AM79&lt;$AI79,$AI79,0)</f>
        <v>0</v>
      </c>
      <c r="AO79" s="95">
        <f t="shared" ref="AO79:AO110" si="103">IF($AJ79+$AN79=0,AM79,0)</f>
        <v>403197.07906047569</v>
      </c>
      <c r="AP79" s="95">
        <f t="shared" ref="AP79:AP110" si="104">AO79/AO$13*AQ$8</f>
        <v>403164.86522185308</v>
      </c>
      <c r="AQ79" s="95">
        <f t="shared" ref="AQ79:AQ110" si="105">$AJ79+$AN79+AP79</f>
        <v>403164.86522185308</v>
      </c>
      <c r="AR79" s="95">
        <f t="shared" ref="AR79:AR110" si="106">IF(AQ79&lt;$AI79,$AI79,0)</f>
        <v>0</v>
      </c>
      <c r="AS79" s="95">
        <f t="shared" ref="AS79:AS110" si="107">IF($AJ79+$AN79+$AR79=0,AQ79,0)</f>
        <v>403164.86522185308</v>
      </c>
      <c r="AT79" s="95">
        <f t="shared" ref="AT79:AT110" si="108">AS79/AS$13*AU$8</f>
        <v>403164.86522185296</v>
      </c>
      <c r="AU79" s="95">
        <f t="shared" ref="AU79:AU110" si="109">$AJ79+$AN79+$AR79+AT79</f>
        <v>403164.86522185296</v>
      </c>
      <c r="AV79" s="95">
        <f t="shared" ref="AV79:AV110" si="110">IF(AU79&lt;$AI79,$AI79,0)</f>
        <v>0</v>
      </c>
      <c r="AW79" s="95">
        <f>'[4]Populations-merged FY22'!K72</f>
        <v>281</v>
      </c>
      <c r="AX79" s="103">
        <f t="shared" ref="AX79:AX110" si="111">ROUND(AU79/AW79,0)</f>
        <v>1435</v>
      </c>
      <c r="AY79" s="104">
        <f>'[4]Populations-merged FY22'!G72</f>
        <v>0</v>
      </c>
      <c r="AZ79" s="118">
        <f t="shared" ref="AZ79:AZ110" si="112">ROUND(AX79*AY79,0)</f>
        <v>0</v>
      </c>
      <c r="BA79" s="119">
        <f t="shared" ref="BA79:BA110" si="113">AU79-AZ79</f>
        <v>403164.86522185296</v>
      </c>
      <c r="BB79" s="128">
        <f t="shared" si="80"/>
        <v>401729.86522185296</v>
      </c>
      <c r="BC79" s="121">
        <f>'[4]Spec Schs Calculations-22'!C70</f>
        <v>0</v>
      </c>
      <c r="BD79" s="129">
        <f t="shared" ref="BD79:BD110" si="114">BC79*AX79</f>
        <v>0</v>
      </c>
      <c r="BE79" s="123">
        <f>'[4]Spec Schs Calculations-22'!D70</f>
        <v>1</v>
      </c>
      <c r="BF79" s="130">
        <f t="shared" ref="BF79:BF110" si="115">BE79*AX79</f>
        <v>1435</v>
      </c>
      <c r="BG79" s="123">
        <f>'[4]Spec Schs Calculations-22'!E70</f>
        <v>0</v>
      </c>
      <c r="BH79" s="130">
        <f t="shared" ref="BH79:BH110" si="116">BG79*AX79</f>
        <v>0</v>
      </c>
      <c r="BI79" s="131">
        <f>'[4]Spec Schs Calculations-22'!F70</f>
        <v>0</v>
      </c>
      <c r="BJ79" s="130">
        <f t="shared" ref="BJ79:BJ110" si="117">BI79*AX79</f>
        <v>0</v>
      </c>
      <c r="BK79" s="127">
        <f t="shared" ref="BK79:BK110" si="118">SUM(BD79,BF79,BH79,BJ79)</f>
        <v>1435</v>
      </c>
      <c r="BL79" s="11"/>
    </row>
    <row r="80" spans="1:68" ht="14.5" x14ac:dyDescent="0.35">
      <c r="A80" s="101">
        <v>4702070</v>
      </c>
      <c r="B80" s="95" t="s">
        <v>424</v>
      </c>
      <c r="C80" s="95">
        <f>'[4]2021-2022 Prelim-merged'!F73</f>
        <v>234998.91461182982</v>
      </c>
      <c r="D80" s="95">
        <f>'[4]2021-2022 Prelim-merged'!G73</f>
        <v>58091.075777744263</v>
      </c>
      <c r="E80" s="95">
        <f>'[4]2021-2022 Prelim-merged'!H73</f>
        <v>128324.90223983646</v>
      </c>
      <c r="F80" s="95">
        <f>'[4]2021-2022 Prelim-merged'!I73</f>
        <v>111594.23959757407</v>
      </c>
      <c r="G80" s="95">
        <f>'[4]2021-2022 Prelim-merged'!J73</f>
        <v>533009.1322269846</v>
      </c>
      <c r="H80" s="95">
        <f>'[4]2021-2022 Prelim-merged'!K73</f>
        <v>212758.97150690231</v>
      </c>
      <c r="I80" s="95">
        <f>'[4]2021-2022 Prelim-merged'!L73</f>
        <v>53987.564620322068</v>
      </c>
      <c r="J80" s="95">
        <f>'[4]2021-2022 Prelim-merged'!M73</f>
        <v>115481.67688408775</v>
      </c>
      <c r="K80" s="95">
        <f>'[4]2021-2022 Prelim-merged'!N73</f>
        <v>100422.7359111971</v>
      </c>
      <c r="L80" s="95">
        <f>'[4]2021-2022 Prelim-merged'!O73</f>
        <v>482650.94892250921</v>
      </c>
      <c r="M80" s="95">
        <f t="shared" si="81"/>
        <v>482650.94892250921</v>
      </c>
      <c r="N80" s="95">
        <f>'[4]Hold Harmless Base-22'!Y72</f>
        <v>523544.0738814536</v>
      </c>
      <c r="O80" s="110">
        <f t="shared" si="82"/>
        <v>-40893.124958944391</v>
      </c>
      <c r="P80" s="111" t="str">
        <f t="shared" si="83"/>
        <v>0</v>
      </c>
      <c r="Q80" s="112">
        <f t="shared" si="84"/>
        <v>0</v>
      </c>
      <c r="R80" s="113">
        <f t="shared" si="85"/>
        <v>482650.94892250921</v>
      </c>
      <c r="S80" s="114">
        <f t="shared" si="86"/>
        <v>0.92189172411833309</v>
      </c>
      <c r="T80" s="115">
        <f t="shared" si="87"/>
        <v>1</v>
      </c>
      <c r="U80" s="101" t="b">
        <f t="shared" si="88"/>
        <v>0</v>
      </c>
      <c r="V80" s="95">
        <f t="shared" si="89"/>
        <v>478315.99240155087</v>
      </c>
      <c r="W80" s="95">
        <f t="shared" si="90"/>
        <v>478315.9924015507</v>
      </c>
      <c r="X80" s="95">
        <f t="shared" si="91"/>
        <v>478315.9924015507</v>
      </c>
      <c r="Y80" s="95">
        <f>'[4]Hold Harmless Base-22'!L72</f>
        <v>230825.8558339359</v>
      </c>
      <c r="Z80" s="95">
        <f>'[4]Hold Harmless Base-22'!M72</f>
        <v>57059.507295430034</v>
      </c>
      <c r="AA80" s="95">
        <f>'[4]Hold Harmless Base-22'!N72</f>
        <v>126046.13699277616</v>
      </c>
      <c r="AB80" s="95">
        <f>'[4]Hold Harmless Base-22'!O72</f>
        <v>109612.57375931146</v>
      </c>
      <c r="AC80" s="95">
        <f t="shared" si="92"/>
        <v>523544.0738814536</v>
      </c>
      <c r="AD80" s="116">
        <f>'[4]Populations-merged FY22'!M73</f>
        <v>0.22809278350515463</v>
      </c>
      <c r="AE80" s="117">
        <f t="shared" si="93"/>
        <v>0</v>
      </c>
      <c r="AF80" s="117">
        <f t="shared" si="94"/>
        <v>0.9</v>
      </c>
      <c r="AG80" s="117">
        <f t="shared" si="95"/>
        <v>0</v>
      </c>
      <c r="AH80" s="117">
        <f t="shared" si="96"/>
        <v>0.9</v>
      </c>
      <c r="AI80" s="95">
        <f t="shared" si="97"/>
        <v>471189.66649330826</v>
      </c>
      <c r="AJ80" s="95">
        <f t="shared" si="98"/>
        <v>0</v>
      </c>
      <c r="AK80" s="95">
        <f t="shared" si="99"/>
        <v>478315.9924015507</v>
      </c>
      <c r="AL80" s="95">
        <f t="shared" si="100"/>
        <v>475627.08058928465</v>
      </c>
      <c r="AM80" s="95">
        <f t="shared" si="101"/>
        <v>475627.08058928465</v>
      </c>
      <c r="AN80" s="95">
        <f t="shared" si="102"/>
        <v>0</v>
      </c>
      <c r="AO80" s="95">
        <f t="shared" si="103"/>
        <v>475627.08058928465</v>
      </c>
      <c r="AP80" s="95">
        <f t="shared" si="104"/>
        <v>475589.07988239871</v>
      </c>
      <c r="AQ80" s="95">
        <f t="shared" si="105"/>
        <v>475589.07988239871</v>
      </c>
      <c r="AR80" s="95">
        <f t="shared" si="106"/>
        <v>0</v>
      </c>
      <c r="AS80" s="95">
        <f t="shared" si="107"/>
        <v>475589.07988239871</v>
      </c>
      <c r="AT80" s="95">
        <f t="shared" si="108"/>
        <v>475589.0798823986</v>
      </c>
      <c r="AU80" s="95">
        <f t="shared" si="109"/>
        <v>475589.0798823986</v>
      </c>
      <c r="AV80" s="95">
        <f t="shared" si="110"/>
        <v>0</v>
      </c>
      <c r="AW80" s="95">
        <f>'[4]Populations-merged FY22'!K73</f>
        <v>354</v>
      </c>
      <c r="AX80" s="103">
        <f t="shared" si="111"/>
        <v>1343</v>
      </c>
      <c r="AY80" s="104">
        <f>'[4]Populations-merged FY22'!G73</f>
        <v>0</v>
      </c>
      <c r="AZ80" s="118">
        <f t="shared" si="112"/>
        <v>0</v>
      </c>
      <c r="BA80" s="119">
        <f t="shared" si="113"/>
        <v>475589.0798823986</v>
      </c>
      <c r="BB80" s="128">
        <f t="shared" si="80"/>
        <v>474246.0798823986</v>
      </c>
      <c r="BC80" s="121">
        <f>'[4]Spec Schs Calculations-22'!C71</f>
        <v>0</v>
      </c>
      <c r="BD80" s="129">
        <f t="shared" si="114"/>
        <v>0</v>
      </c>
      <c r="BE80" s="123">
        <f>'[4]Spec Schs Calculations-22'!D71</f>
        <v>0</v>
      </c>
      <c r="BF80" s="130">
        <f t="shared" si="115"/>
        <v>0</v>
      </c>
      <c r="BG80" s="123">
        <f>'[4]Spec Schs Calculations-22'!E71</f>
        <v>1</v>
      </c>
      <c r="BH80" s="130">
        <f t="shared" si="116"/>
        <v>1343</v>
      </c>
      <c r="BI80" s="131">
        <f>'[4]Spec Schs Calculations-22'!F71</f>
        <v>0</v>
      </c>
      <c r="BJ80" s="130">
        <f t="shared" si="117"/>
        <v>0</v>
      </c>
      <c r="BK80" s="127">
        <f t="shared" si="118"/>
        <v>1343</v>
      </c>
      <c r="BL80" s="11"/>
    </row>
    <row r="81" spans="1:68" ht="14.5" x14ac:dyDescent="0.35">
      <c r="A81" s="101">
        <v>4702100</v>
      </c>
      <c r="B81" s="95" t="s">
        <v>425</v>
      </c>
      <c r="C81" s="95">
        <f>'[4]2021-2022 Prelim-merged'!F74</f>
        <v>914072.51678750094</v>
      </c>
      <c r="D81" s="95">
        <f>'[4]2021-2022 Prelim-merged'!G74</f>
        <v>225956.17484772473</v>
      </c>
      <c r="E81" s="95">
        <f>'[4]2021-2022 Prelim-merged'!H74</f>
        <v>444703.41947802133</v>
      </c>
      <c r="F81" s="95">
        <f>'[4]2021-2022 Prelim-merged'!I74</f>
        <v>379816.29510922998</v>
      </c>
      <c r="G81" s="95">
        <f>'[4]2021-2022 Prelim-merged'!J74</f>
        <v>1964548.4062224771</v>
      </c>
      <c r="H81" s="95">
        <f>'[4]2021-2022 Prelim-merged'!K74</f>
        <v>834207.49280107475</v>
      </c>
      <c r="I81" s="95">
        <f>'[4]2021-2022 Prelim-merged'!L74</f>
        <v>211680.0556299634</v>
      </c>
      <c r="J81" s="95">
        <f>'[4]2021-2022 Prelim-merged'!M74</f>
        <v>412183.41498917196</v>
      </c>
      <c r="K81" s="95">
        <f>'[4]2021-2022 Prelim-merged'!N74</f>
        <v>356442.96153370495</v>
      </c>
      <c r="L81" s="95">
        <f>'[4]2021-2022 Prelim-merged'!O74</f>
        <v>1814513.9249539152</v>
      </c>
      <c r="M81" s="95">
        <f t="shared" si="81"/>
        <v>1814513.9249539152</v>
      </c>
      <c r="N81" s="95">
        <f>'[4]Hold Harmless Base-22'!Y73</f>
        <v>1880625.6211506661</v>
      </c>
      <c r="O81" s="110">
        <f t="shared" si="82"/>
        <v>-66111.696196750971</v>
      </c>
      <c r="P81" s="111" t="str">
        <f t="shared" si="83"/>
        <v>0</v>
      </c>
      <c r="Q81" s="112">
        <f t="shared" si="84"/>
        <v>0</v>
      </c>
      <c r="R81" s="113">
        <f t="shared" si="85"/>
        <v>1814513.9249539152</v>
      </c>
      <c r="S81" s="114">
        <f t="shared" si="86"/>
        <v>0.96484590263302894</v>
      </c>
      <c r="T81" s="115">
        <f t="shared" si="87"/>
        <v>1</v>
      </c>
      <c r="U81" s="101" t="b">
        <f t="shared" si="88"/>
        <v>0</v>
      </c>
      <c r="V81" s="95">
        <f t="shared" si="89"/>
        <v>1798216.7665438703</v>
      </c>
      <c r="W81" s="95">
        <f t="shared" si="90"/>
        <v>1798216.7665438696</v>
      </c>
      <c r="X81" s="95">
        <f t="shared" si="91"/>
        <v>1798216.7665438696</v>
      </c>
      <c r="Y81" s="95">
        <f>'[4]Hold Harmless Base-22'!L73</f>
        <v>875024.60576457484</v>
      </c>
      <c r="Z81" s="95">
        <f>'[4]Hold Harmless Base-22'!M73</f>
        <v>216303.64023094895</v>
      </c>
      <c r="AA81" s="95">
        <f>'[4]Hold Harmless Base-22'!N73</f>
        <v>425706.305751862</v>
      </c>
      <c r="AB81" s="95">
        <f>'[4]Hold Harmless Base-22'!O73</f>
        <v>363591.06940328027</v>
      </c>
      <c r="AC81" s="95">
        <f t="shared" si="92"/>
        <v>1880625.6211506661</v>
      </c>
      <c r="AD81" s="116">
        <f>'[4]Populations-merged FY22'!M74</f>
        <v>0.18523282737329561</v>
      </c>
      <c r="AE81" s="117">
        <f t="shared" si="93"/>
        <v>0</v>
      </c>
      <c r="AF81" s="117">
        <f t="shared" si="94"/>
        <v>0.9</v>
      </c>
      <c r="AG81" s="117">
        <f t="shared" si="95"/>
        <v>0</v>
      </c>
      <c r="AH81" s="117">
        <f t="shared" si="96"/>
        <v>0.9</v>
      </c>
      <c r="AI81" s="95">
        <f t="shared" si="97"/>
        <v>1692563.0590355995</v>
      </c>
      <c r="AJ81" s="95">
        <f t="shared" si="98"/>
        <v>0</v>
      </c>
      <c r="AK81" s="95">
        <f t="shared" si="99"/>
        <v>1798216.7665438696</v>
      </c>
      <c r="AL81" s="95">
        <f t="shared" si="100"/>
        <v>1788107.8712081783</v>
      </c>
      <c r="AM81" s="95">
        <f t="shared" si="101"/>
        <v>1788107.8712081783</v>
      </c>
      <c r="AN81" s="95">
        <f t="shared" si="102"/>
        <v>0</v>
      </c>
      <c r="AO81" s="95">
        <f t="shared" si="103"/>
        <v>1788107.8712081783</v>
      </c>
      <c r="AP81" s="95">
        <f t="shared" si="104"/>
        <v>1787965.00852044</v>
      </c>
      <c r="AQ81" s="95">
        <f t="shared" si="105"/>
        <v>1787965.00852044</v>
      </c>
      <c r="AR81" s="95">
        <f t="shared" si="106"/>
        <v>0</v>
      </c>
      <c r="AS81" s="95">
        <f t="shared" si="107"/>
        <v>1787965.00852044</v>
      </c>
      <c r="AT81" s="95">
        <f t="shared" si="108"/>
        <v>1787965.0085204397</v>
      </c>
      <c r="AU81" s="95">
        <f t="shared" si="109"/>
        <v>1787965.0085204397</v>
      </c>
      <c r="AV81" s="95">
        <f t="shared" si="110"/>
        <v>0</v>
      </c>
      <c r="AW81" s="95">
        <f>'[4]Populations-merged FY22'!K74</f>
        <v>1440</v>
      </c>
      <c r="AX81" s="103">
        <f t="shared" si="111"/>
        <v>1242</v>
      </c>
      <c r="AY81" s="104">
        <f>'[4]Populations-merged FY22'!G74</f>
        <v>0</v>
      </c>
      <c r="AZ81" s="118">
        <f t="shared" si="112"/>
        <v>0</v>
      </c>
      <c r="BA81" s="119">
        <f t="shared" si="113"/>
        <v>1787965.0085204397</v>
      </c>
      <c r="BB81" s="128">
        <f t="shared" si="80"/>
        <v>1786723.0085204397</v>
      </c>
      <c r="BC81" s="121">
        <f>'[4]Spec Schs Calculations-22'!C72</f>
        <v>1</v>
      </c>
      <c r="BD81" s="129">
        <f t="shared" si="114"/>
        <v>1242</v>
      </c>
      <c r="BE81" s="123">
        <f>'[4]Spec Schs Calculations-22'!D72</f>
        <v>0</v>
      </c>
      <c r="BF81" s="130">
        <f t="shared" si="115"/>
        <v>0</v>
      </c>
      <c r="BG81" s="123">
        <f>'[4]Spec Schs Calculations-22'!E72</f>
        <v>0</v>
      </c>
      <c r="BH81" s="130">
        <f t="shared" si="116"/>
        <v>0</v>
      </c>
      <c r="BI81" s="131">
        <f>'[4]Spec Schs Calculations-22'!F72</f>
        <v>0</v>
      </c>
      <c r="BJ81" s="130">
        <f t="shared" si="117"/>
        <v>0</v>
      </c>
      <c r="BK81" s="127">
        <f t="shared" si="118"/>
        <v>1242</v>
      </c>
      <c r="BL81" s="11"/>
    </row>
    <row r="82" spans="1:68" ht="14.5" x14ac:dyDescent="0.35">
      <c r="A82" s="101">
        <v>4702130</v>
      </c>
      <c r="B82" s="95" t="s">
        <v>426</v>
      </c>
      <c r="C82" s="95">
        <f>'[4]2021-2022 Prelim-merged'!F75</f>
        <v>895475.48037937074</v>
      </c>
      <c r="D82" s="95">
        <f>'[4]2021-2022 Prelim-merged'!G75</f>
        <v>221359.03935452196</v>
      </c>
      <c r="E82" s="95">
        <f>'[4]2021-2022 Prelim-merged'!H75</f>
        <v>434158.35635746463</v>
      </c>
      <c r="F82" s="95">
        <f>'[4]2021-2022 Prelim-merged'!I75</f>
        <v>370809.87278208893</v>
      </c>
      <c r="G82" s="95">
        <f>'[4]2021-2022 Prelim-merged'!J75</f>
        <v>1921802.7488734461</v>
      </c>
      <c r="H82" s="95">
        <f>'[4]2021-2022 Prelim-merged'!K75</f>
        <v>1006698.5233730547</v>
      </c>
      <c r="I82" s="95">
        <f>'[4]2021-2022 Prelim-merged'!L75</f>
        <v>255449.6348560437</v>
      </c>
      <c r="J82" s="95">
        <f>'[4]2021-2022 Prelim-merged'!M75</f>
        <v>514368.82250592328</v>
      </c>
      <c r="K82" s="95">
        <f>'[4]2021-2022 Prelim-merged'!N75</f>
        <v>444809.61568876391</v>
      </c>
      <c r="L82" s="95">
        <f>'[4]2021-2022 Prelim-merged'!O75</f>
        <v>2221326.5964237857</v>
      </c>
      <c r="M82" s="95">
        <f t="shared" si="81"/>
        <v>2221326.5964237857</v>
      </c>
      <c r="N82" s="95">
        <f>'[4]Hold Harmless Base-22'!Y74</f>
        <v>1849256.185365855</v>
      </c>
      <c r="O82" s="110">
        <f t="shared" si="82"/>
        <v>372070.41105793067</v>
      </c>
      <c r="P82" s="111">
        <f t="shared" si="83"/>
        <v>372070.41105793067</v>
      </c>
      <c r="Q82" s="112">
        <f t="shared" si="84"/>
        <v>322269.8438527821</v>
      </c>
      <c r="R82" s="113">
        <f t="shared" si="85"/>
        <v>1899056.7525710035</v>
      </c>
      <c r="S82" s="114">
        <f t="shared" si="86"/>
        <v>1.0269300530663339</v>
      </c>
      <c r="T82" s="115">
        <f t="shared" si="87"/>
        <v>0.8549200984800619</v>
      </c>
      <c r="U82" s="101" t="b">
        <f t="shared" si="88"/>
        <v>0</v>
      </c>
      <c r="V82" s="95">
        <f t="shared" si="89"/>
        <v>1882000.2680212355</v>
      </c>
      <c r="W82" s="95">
        <f t="shared" si="90"/>
        <v>1882000.2680212348</v>
      </c>
      <c r="X82" s="95">
        <f t="shared" si="91"/>
        <v>1882000.2680212348</v>
      </c>
      <c r="Y82" s="95">
        <f>'[4]Hold Harmless Base-22'!L74</f>
        <v>861671.97539171576</v>
      </c>
      <c r="Z82" s="95">
        <f>'[4]Hold Harmless Base-22'!M74</f>
        <v>213002.90727180647</v>
      </c>
      <c r="AA82" s="95">
        <f>'[4]Hold Harmless Base-22'!N74</f>
        <v>417769.21507316711</v>
      </c>
      <c r="AB82" s="95">
        <f>'[4]Hold Harmless Base-22'!O74</f>
        <v>356812.08762916579</v>
      </c>
      <c r="AC82" s="95">
        <f t="shared" si="92"/>
        <v>1849256.185365855</v>
      </c>
      <c r="AD82" s="116">
        <f>'[4]Populations-merged FY22'!M75</f>
        <v>0.20612470790800638</v>
      </c>
      <c r="AE82" s="117">
        <f t="shared" si="93"/>
        <v>0</v>
      </c>
      <c r="AF82" s="117">
        <f t="shared" si="94"/>
        <v>0.9</v>
      </c>
      <c r="AG82" s="117">
        <f t="shared" si="95"/>
        <v>0</v>
      </c>
      <c r="AH82" s="117">
        <f t="shared" si="96"/>
        <v>0.9</v>
      </c>
      <c r="AI82" s="95">
        <f t="shared" si="97"/>
        <v>1664330.5668292695</v>
      </c>
      <c r="AJ82" s="95">
        <f t="shared" si="98"/>
        <v>0</v>
      </c>
      <c r="AK82" s="95">
        <f t="shared" si="99"/>
        <v>1882000.2680212348</v>
      </c>
      <c r="AL82" s="95">
        <f t="shared" si="100"/>
        <v>1871420.3734917587</v>
      </c>
      <c r="AM82" s="95">
        <f t="shared" si="101"/>
        <v>1871420.3734917587</v>
      </c>
      <c r="AN82" s="95">
        <f t="shared" si="102"/>
        <v>0</v>
      </c>
      <c r="AO82" s="95">
        <f t="shared" si="103"/>
        <v>1871420.3734917587</v>
      </c>
      <c r="AP82" s="95">
        <f t="shared" si="104"/>
        <v>1871270.854467347</v>
      </c>
      <c r="AQ82" s="95">
        <f t="shared" si="105"/>
        <v>1871270.854467347</v>
      </c>
      <c r="AR82" s="95">
        <f t="shared" si="106"/>
        <v>0</v>
      </c>
      <c r="AS82" s="95">
        <f t="shared" si="107"/>
        <v>1871270.854467347</v>
      </c>
      <c r="AT82" s="95">
        <f t="shared" si="108"/>
        <v>1871270.8544673466</v>
      </c>
      <c r="AU82" s="95">
        <f t="shared" si="109"/>
        <v>1871270.8544673466</v>
      </c>
      <c r="AV82" s="95">
        <f t="shared" si="110"/>
        <v>0</v>
      </c>
      <c r="AW82" s="95">
        <f>'[4]Populations-merged FY22'!K75</f>
        <v>1676</v>
      </c>
      <c r="AX82" s="103">
        <f t="shared" si="111"/>
        <v>1117</v>
      </c>
      <c r="AY82" s="104">
        <f>'[4]Populations-merged FY22'!G75</f>
        <v>0</v>
      </c>
      <c r="AZ82" s="118">
        <f t="shared" si="112"/>
        <v>0</v>
      </c>
      <c r="BA82" s="119">
        <f t="shared" si="113"/>
        <v>1871270.8544673466</v>
      </c>
      <c r="BB82" s="128">
        <f t="shared" si="80"/>
        <v>1871270.8544673466</v>
      </c>
      <c r="BC82" s="121">
        <f>'[4]Spec Schs Calculations-22'!C73</f>
        <v>0</v>
      </c>
      <c r="BD82" s="129">
        <f t="shared" si="114"/>
        <v>0</v>
      </c>
      <c r="BE82" s="123">
        <f>'[4]Spec Schs Calculations-22'!D73</f>
        <v>0</v>
      </c>
      <c r="BF82" s="130">
        <f t="shared" si="115"/>
        <v>0</v>
      </c>
      <c r="BG82" s="123">
        <f>'[4]Spec Schs Calculations-22'!E73</f>
        <v>0</v>
      </c>
      <c r="BH82" s="130">
        <f t="shared" si="116"/>
        <v>0</v>
      </c>
      <c r="BI82" s="131">
        <f>'[4]Spec Schs Calculations-22'!F73</f>
        <v>0</v>
      </c>
      <c r="BJ82" s="130">
        <f t="shared" si="117"/>
        <v>0</v>
      </c>
      <c r="BK82" s="127">
        <f t="shared" si="118"/>
        <v>0</v>
      </c>
      <c r="BL82" s="11"/>
    </row>
    <row r="83" spans="1:68" ht="14.5" x14ac:dyDescent="0.35">
      <c r="A83" s="101">
        <v>4702160</v>
      </c>
      <c r="B83" s="95" t="s">
        <v>427</v>
      </c>
      <c r="C83" s="95">
        <f>'[4]2021-2022 Prelim-merged'!F76</f>
        <v>375700.25692933094</v>
      </c>
      <c r="D83" s="95">
        <f>'[4]2021-2022 Prelim-merged'!G76</f>
        <v>91961.780912013928</v>
      </c>
      <c r="E83" s="95">
        <f>'[4]2021-2022 Prelim-merged'!H76</f>
        <v>232631.63753987668</v>
      </c>
      <c r="F83" s="95">
        <f>'[4]2021-2022 Prelim-merged'!I76</f>
        <v>220655.70732390686</v>
      </c>
      <c r="G83" s="95">
        <f>'[4]2021-2022 Prelim-merged'!J76</f>
        <v>920949.3827051284</v>
      </c>
      <c r="H83" s="95">
        <f>'[4]2021-2022 Prelim-merged'!K76</f>
        <v>454967.63116024021</v>
      </c>
      <c r="I83" s="95">
        <f>'[4]2021-2022 Prelim-merged'!L76</f>
        <v>115447.98423046275</v>
      </c>
      <c r="J83" s="95">
        <f>'[4]2021-2022 Prelim-merged'!M76</f>
        <v>314133.66810312046</v>
      </c>
      <c r="K83" s="95">
        <f>'[4]2021-2022 Prelim-merged'!N76</f>
        <v>303977.94447118987</v>
      </c>
      <c r="L83" s="95">
        <f>'[4]2021-2022 Prelim-merged'!O76</f>
        <v>1188527.2279650131</v>
      </c>
      <c r="M83" s="95">
        <f t="shared" si="81"/>
        <v>1188527.2279650131</v>
      </c>
      <c r="N83" s="95">
        <f>'[4]Hold Harmless Base-22'!Y75</f>
        <v>909622.58483320242</v>
      </c>
      <c r="O83" s="110">
        <f t="shared" si="82"/>
        <v>278904.64313181071</v>
      </c>
      <c r="P83" s="111">
        <f t="shared" si="83"/>
        <v>278904.64313181071</v>
      </c>
      <c r="Q83" s="112">
        <f t="shared" si="84"/>
        <v>241574.04921379252</v>
      </c>
      <c r="R83" s="113">
        <f t="shared" si="85"/>
        <v>946953.17875122058</v>
      </c>
      <c r="S83" s="114">
        <f t="shared" si="86"/>
        <v>1.0410396515439022</v>
      </c>
      <c r="T83" s="115">
        <f t="shared" si="87"/>
        <v>0.79674504417756276</v>
      </c>
      <c r="U83" s="101" t="b">
        <f t="shared" si="88"/>
        <v>0</v>
      </c>
      <c r="V83" s="95">
        <f t="shared" si="89"/>
        <v>938448.06575717393</v>
      </c>
      <c r="W83" s="95">
        <f t="shared" si="90"/>
        <v>938448.06575717358</v>
      </c>
      <c r="X83" s="95">
        <f t="shared" si="91"/>
        <v>938448.06575717358</v>
      </c>
      <c r="Y83" s="95">
        <f>'[4]Hold Harmless Base-22'!L75</f>
        <v>371079.50257454818</v>
      </c>
      <c r="Z83" s="95">
        <f>'[4]Hold Harmless Base-22'!M75</f>
        <v>90830.738833161449</v>
      </c>
      <c r="AA83" s="95">
        <f>'[4]Hold Harmless Base-22'!N75</f>
        <v>229770.49056859632</v>
      </c>
      <c r="AB83" s="95">
        <f>'[4]Hold Harmless Base-22'!O75</f>
        <v>217941.8528568965</v>
      </c>
      <c r="AC83" s="95">
        <f t="shared" si="92"/>
        <v>909622.58483320242</v>
      </c>
      <c r="AD83" s="116">
        <f>'[4]Populations-merged FY22'!M76</f>
        <v>0.34243509400179051</v>
      </c>
      <c r="AE83" s="117">
        <f t="shared" si="93"/>
        <v>0</v>
      </c>
      <c r="AF83" s="117">
        <f t="shared" si="94"/>
        <v>0</v>
      </c>
      <c r="AG83" s="117">
        <f t="shared" si="95"/>
        <v>0.95</v>
      </c>
      <c r="AH83" s="117">
        <f t="shared" si="96"/>
        <v>0.95</v>
      </c>
      <c r="AI83" s="95">
        <f t="shared" si="97"/>
        <v>864141.4555915423</v>
      </c>
      <c r="AJ83" s="95">
        <f t="shared" si="98"/>
        <v>0</v>
      </c>
      <c r="AK83" s="95">
        <f t="shared" si="99"/>
        <v>938448.06575717358</v>
      </c>
      <c r="AL83" s="95">
        <f t="shared" si="100"/>
        <v>933172.46525604243</v>
      </c>
      <c r="AM83" s="95">
        <f t="shared" si="101"/>
        <v>933172.46525604243</v>
      </c>
      <c r="AN83" s="95">
        <f t="shared" si="102"/>
        <v>0</v>
      </c>
      <c r="AO83" s="95">
        <f t="shared" si="103"/>
        <v>933172.46525604243</v>
      </c>
      <c r="AP83" s="95">
        <f t="shared" si="104"/>
        <v>933097.90849766287</v>
      </c>
      <c r="AQ83" s="95">
        <f t="shared" si="105"/>
        <v>933097.90849766287</v>
      </c>
      <c r="AR83" s="95">
        <f t="shared" si="106"/>
        <v>0</v>
      </c>
      <c r="AS83" s="95">
        <f t="shared" si="107"/>
        <v>933097.90849766287</v>
      </c>
      <c r="AT83" s="95">
        <f t="shared" si="108"/>
        <v>933097.90849766263</v>
      </c>
      <c r="AU83" s="95">
        <f t="shared" si="109"/>
        <v>933097.90849766263</v>
      </c>
      <c r="AV83" s="95">
        <f t="shared" si="110"/>
        <v>0</v>
      </c>
      <c r="AW83" s="95">
        <f>'[4]Populations-merged FY22'!K76</f>
        <v>765</v>
      </c>
      <c r="AX83" s="103">
        <f t="shared" si="111"/>
        <v>1220</v>
      </c>
      <c r="AY83" s="104">
        <f>'[4]Populations-merged FY22'!G76</f>
        <v>84</v>
      </c>
      <c r="AZ83" s="118">
        <f t="shared" si="112"/>
        <v>102480</v>
      </c>
      <c r="BA83" s="119">
        <f t="shared" si="113"/>
        <v>830617.90849766263</v>
      </c>
      <c r="BB83" s="128">
        <f t="shared" si="80"/>
        <v>830617.90849766263</v>
      </c>
      <c r="BC83" s="121">
        <f>'[4]Spec Schs Calculations-22'!C74</f>
        <v>0</v>
      </c>
      <c r="BD83" s="129">
        <f t="shared" si="114"/>
        <v>0</v>
      </c>
      <c r="BE83" s="123">
        <f>'[4]Spec Schs Calculations-22'!D74</f>
        <v>0</v>
      </c>
      <c r="BF83" s="130">
        <f t="shared" si="115"/>
        <v>0</v>
      </c>
      <c r="BG83" s="123">
        <f>'[4]Spec Schs Calculations-22'!E74</f>
        <v>0</v>
      </c>
      <c r="BH83" s="130">
        <f t="shared" si="116"/>
        <v>0</v>
      </c>
      <c r="BI83" s="131">
        <f>'[4]Spec Schs Calculations-22'!F74</f>
        <v>0</v>
      </c>
      <c r="BJ83" s="130">
        <f t="shared" si="117"/>
        <v>0</v>
      </c>
      <c r="BK83" s="127">
        <f t="shared" si="118"/>
        <v>0</v>
      </c>
      <c r="BL83" s="11"/>
    </row>
    <row r="84" spans="1:68" ht="14.5" x14ac:dyDescent="0.35">
      <c r="A84" s="101">
        <v>4702190</v>
      </c>
      <c r="B84" s="95" t="s">
        <v>428</v>
      </c>
      <c r="C84" s="95">
        <f>'[4]2021-2022 Prelim-merged'!F77</f>
        <v>1143999.5123789313</v>
      </c>
      <c r="D84" s="95">
        <f>'[4]2021-2022 Prelim-merged'!G77</f>
        <v>282793.48640005011</v>
      </c>
      <c r="E84" s="95">
        <f>'[4]2021-2022 Prelim-merged'!H77</f>
        <v>621726.7866106889</v>
      </c>
      <c r="F84" s="95">
        <f>'[4]2021-2022 Prelim-merged'!I77</f>
        <v>539574.40682056325</v>
      </c>
      <c r="G84" s="95">
        <f>'[4]2021-2022 Prelim-merged'!J77</f>
        <v>2588094.1922102333</v>
      </c>
      <c r="H84" s="95">
        <f>'[4]2021-2022 Prelim-merged'!K77</f>
        <v>1072209.0541477785</v>
      </c>
      <c r="I84" s="95">
        <f>'[4]2021-2022 Prelim-merged'!L77</f>
        <v>272072.92452727281</v>
      </c>
      <c r="J84" s="95">
        <f>'[4]2021-2022 Prelim-merged'!M77</f>
        <v>559647.66025489871</v>
      </c>
      <c r="K84" s="95">
        <f>'[4]2021-2022 Prelim-merged'!N77</f>
        <v>485677.88874322217</v>
      </c>
      <c r="L84" s="95">
        <f>'[4]2021-2022 Prelim-merged'!O77</f>
        <v>2389607.5276731723</v>
      </c>
      <c r="M84" s="95">
        <f t="shared" si="81"/>
        <v>2389607.5276731723</v>
      </c>
      <c r="N84" s="95">
        <f>'[4]Hold Harmless Base-22'!Y76</f>
        <v>2295041.7297128364</v>
      </c>
      <c r="O84" s="110">
        <f t="shared" si="82"/>
        <v>94565.797960335854</v>
      </c>
      <c r="P84" s="111">
        <f t="shared" si="83"/>
        <v>94565.797960335854</v>
      </c>
      <c r="Q84" s="112">
        <f t="shared" si="84"/>
        <v>81908.434631600321</v>
      </c>
      <c r="R84" s="113">
        <f t="shared" si="85"/>
        <v>2307699.0930415718</v>
      </c>
      <c r="S84" s="114">
        <f t="shared" si="86"/>
        <v>1.0055150907126726</v>
      </c>
      <c r="T84" s="115">
        <f t="shared" si="87"/>
        <v>0.96572305967275007</v>
      </c>
      <c r="U84" s="101" t="b">
        <f t="shared" si="88"/>
        <v>0</v>
      </c>
      <c r="V84" s="95">
        <f t="shared" si="89"/>
        <v>2286972.3644313351</v>
      </c>
      <c r="W84" s="95">
        <f t="shared" si="90"/>
        <v>2286972.3644313342</v>
      </c>
      <c r="X84" s="95">
        <f t="shared" si="91"/>
        <v>2286972.3644313342</v>
      </c>
      <c r="Y84" s="95">
        <f>'[4]Hold Harmless Base-22'!L76</f>
        <v>1014463.3172869893</v>
      </c>
      <c r="Z84" s="95">
        <f>'[4]Hold Harmless Base-22'!M76</f>
        <v>250772.50052666312</v>
      </c>
      <c r="AA84" s="95">
        <f>'[4]Hold Harmless Base-22'!N76</f>
        <v>551328.04827834934</v>
      </c>
      <c r="AB84" s="95">
        <f>'[4]Hold Harmless Base-22'!O76</f>
        <v>478477.86362083501</v>
      </c>
      <c r="AC84" s="95">
        <f t="shared" si="92"/>
        <v>2295041.7297128364</v>
      </c>
      <c r="AD84" s="116">
        <f>'[4]Populations-merged FY22'!M77</f>
        <v>0.23562763713080168</v>
      </c>
      <c r="AE84" s="117">
        <f t="shared" si="93"/>
        <v>0</v>
      </c>
      <c r="AF84" s="117">
        <f t="shared" si="94"/>
        <v>0.9</v>
      </c>
      <c r="AG84" s="117">
        <f t="shared" si="95"/>
        <v>0</v>
      </c>
      <c r="AH84" s="117">
        <f t="shared" si="96"/>
        <v>0.9</v>
      </c>
      <c r="AI84" s="95">
        <f t="shared" si="97"/>
        <v>2065537.5567415529</v>
      </c>
      <c r="AJ84" s="95">
        <f t="shared" si="98"/>
        <v>0</v>
      </c>
      <c r="AK84" s="95">
        <f t="shared" si="99"/>
        <v>2286972.3644313342</v>
      </c>
      <c r="AL84" s="95">
        <f t="shared" si="100"/>
        <v>2274115.869765183</v>
      </c>
      <c r="AM84" s="95">
        <f t="shared" si="101"/>
        <v>2274115.869765183</v>
      </c>
      <c r="AN84" s="95">
        <f t="shared" si="102"/>
        <v>0</v>
      </c>
      <c r="AO84" s="95">
        <f t="shared" si="103"/>
        <v>2274115.869765183</v>
      </c>
      <c r="AP84" s="95">
        <f t="shared" si="104"/>
        <v>2273934.1769766132</v>
      </c>
      <c r="AQ84" s="95">
        <f t="shared" si="105"/>
        <v>2273934.1769766132</v>
      </c>
      <c r="AR84" s="95">
        <f t="shared" si="106"/>
        <v>0</v>
      </c>
      <c r="AS84" s="95">
        <f t="shared" si="107"/>
        <v>2273934.1769766132</v>
      </c>
      <c r="AT84" s="95">
        <f t="shared" si="108"/>
        <v>2273934.1769766128</v>
      </c>
      <c r="AU84" s="95">
        <f t="shared" si="109"/>
        <v>2273934.1769766128</v>
      </c>
      <c r="AV84" s="95">
        <f t="shared" si="110"/>
        <v>0</v>
      </c>
      <c r="AW84" s="95">
        <f>'[4]Populations-merged FY22'!K77</f>
        <v>1787</v>
      </c>
      <c r="AX84" s="103">
        <f t="shared" si="111"/>
        <v>1272</v>
      </c>
      <c r="AY84" s="104">
        <f>'[4]Populations-merged FY22'!G77</f>
        <v>17</v>
      </c>
      <c r="AZ84" s="118">
        <f t="shared" si="112"/>
        <v>21624</v>
      </c>
      <c r="BA84" s="119">
        <f t="shared" si="113"/>
        <v>2252310.1769766128</v>
      </c>
      <c r="BB84" s="128">
        <f t="shared" si="80"/>
        <v>2252310.1769766128</v>
      </c>
      <c r="BC84" s="121">
        <f>'[4]Spec Schs Calculations-22'!C75</f>
        <v>0</v>
      </c>
      <c r="BD84" s="129">
        <f t="shared" si="114"/>
        <v>0</v>
      </c>
      <c r="BE84" s="123">
        <f>'[4]Spec Schs Calculations-22'!D75</f>
        <v>0</v>
      </c>
      <c r="BF84" s="130">
        <f t="shared" si="115"/>
        <v>0</v>
      </c>
      <c r="BG84" s="123">
        <f>'[4]Spec Schs Calculations-22'!E75</f>
        <v>0</v>
      </c>
      <c r="BH84" s="130">
        <f t="shared" si="116"/>
        <v>0</v>
      </c>
      <c r="BI84" s="131">
        <f>'[4]Spec Schs Calculations-22'!F75</f>
        <v>0</v>
      </c>
      <c r="BJ84" s="130">
        <f t="shared" si="117"/>
        <v>0</v>
      </c>
      <c r="BK84" s="127">
        <f t="shared" si="118"/>
        <v>0</v>
      </c>
      <c r="BL84" s="11"/>
    </row>
    <row r="85" spans="1:68" ht="14.5" x14ac:dyDescent="0.35">
      <c r="A85" s="101">
        <v>4702220</v>
      </c>
      <c r="B85" s="95" t="s">
        <v>429</v>
      </c>
      <c r="C85" s="95">
        <f>'[4]2021-2022 Prelim-merged'!F78</f>
        <v>5741549.1719048051</v>
      </c>
      <c r="D85" s="95">
        <f>'[4]2021-2022 Prelim-merged'!G78</f>
        <v>1405383.8859673231</v>
      </c>
      <c r="E85" s="95">
        <f>'[4]2021-2022 Prelim-merged'!H78</f>
        <v>4195230.8693560092</v>
      </c>
      <c r="F85" s="95">
        <f>'[4]2021-2022 Prelim-merged'!I78</f>
        <v>4262844.2288271543</v>
      </c>
      <c r="G85" s="95">
        <f>'[4]2021-2022 Prelim-merged'!J78</f>
        <v>15605008.156055292</v>
      </c>
      <c r="H85" s="95">
        <f>'[4]2021-2022 Prelim-merged'!K78</f>
        <v>5905563.9944260493</v>
      </c>
      <c r="I85" s="95">
        <f>'[4]2021-2022 Prelim-merged'!L78</f>
        <v>1498536.1863256628</v>
      </c>
      <c r="J85" s="95">
        <f>'[4]2021-2022 Prelim-merged'!M78</f>
        <v>4548615.4802404279</v>
      </c>
      <c r="K85" s="95">
        <f>'[4]2021-2022 Prelim-merged'!N78</f>
        <v>4575027.0041887658</v>
      </c>
      <c r="L85" s="95">
        <f>'[4]2021-2022 Prelim-merged'!O78</f>
        <v>16527742.665180907</v>
      </c>
      <c r="M85" s="95">
        <f t="shared" si="81"/>
        <v>16527742.665180907</v>
      </c>
      <c r="N85" s="95">
        <f>'[4]Hold Harmless Base-22'!Y77</f>
        <v>15413081.459004682</v>
      </c>
      <c r="O85" s="110">
        <f t="shared" si="82"/>
        <v>1114661.2061762251</v>
      </c>
      <c r="P85" s="111">
        <f t="shared" si="83"/>
        <v>1114661.2061762251</v>
      </c>
      <c r="Q85" s="112">
        <f t="shared" si="84"/>
        <v>965466.9712696817</v>
      </c>
      <c r="R85" s="113">
        <f t="shared" si="85"/>
        <v>15562275.693911225</v>
      </c>
      <c r="S85" s="114">
        <f t="shared" si="86"/>
        <v>1.0096797149423602</v>
      </c>
      <c r="T85" s="115">
        <f t="shared" si="87"/>
        <v>0.94158506755410487</v>
      </c>
      <c r="U85" s="101" t="b">
        <f t="shared" si="88"/>
        <v>0</v>
      </c>
      <c r="V85" s="95">
        <f t="shared" si="89"/>
        <v>15422502.243447952</v>
      </c>
      <c r="W85" s="95">
        <f t="shared" si="90"/>
        <v>15422502.243447946</v>
      </c>
      <c r="X85" s="95">
        <f t="shared" si="91"/>
        <v>15422502.243447946</v>
      </c>
      <c r="Y85" s="95">
        <f>'[4]Hold Harmless Base-22'!L77</f>
        <v>5670933.6004486792</v>
      </c>
      <c r="Z85" s="95">
        <f>'[4]Hold Harmless Base-22'!M77</f>
        <v>1388099.0063553127</v>
      </c>
      <c r="AA85" s="95">
        <f>'[4]Hold Harmless Base-22'!N77</f>
        <v>4143633.536239088</v>
      </c>
      <c r="AB85" s="95">
        <f>'[4]Hold Harmless Base-22'!O77</f>
        <v>4210415.3159616021</v>
      </c>
      <c r="AC85" s="95">
        <f t="shared" si="92"/>
        <v>15413081.459004682</v>
      </c>
      <c r="AD85" s="116">
        <f>'[4]Populations-merged FY22'!M78</f>
        <v>0.13609467455621302</v>
      </c>
      <c r="AE85" s="117">
        <f t="shared" si="93"/>
        <v>0.85</v>
      </c>
      <c r="AF85" s="117">
        <f t="shared" si="94"/>
        <v>0</v>
      </c>
      <c r="AG85" s="117">
        <f t="shared" si="95"/>
        <v>0</v>
      </c>
      <c r="AH85" s="117">
        <f t="shared" si="96"/>
        <v>0.85</v>
      </c>
      <c r="AI85" s="95">
        <f t="shared" si="97"/>
        <v>13101119.24015398</v>
      </c>
      <c r="AJ85" s="95">
        <f t="shared" si="98"/>
        <v>0</v>
      </c>
      <c r="AK85" s="95">
        <f t="shared" si="99"/>
        <v>15422502.243447946</v>
      </c>
      <c r="AL85" s="95">
        <f t="shared" si="100"/>
        <v>15335802.762109483</v>
      </c>
      <c r="AM85" s="95">
        <f t="shared" si="101"/>
        <v>15335802.762109483</v>
      </c>
      <c r="AN85" s="95">
        <f t="shared" si="102"/>
        <v>0</v>
      </c>
      <c r="AO85" s="95">
        <f t="shared" si="103"/>
        <v>15335802.762109483</v>
      </c>
      <c r="AP85" s="95">
        <f t="shared" si="104"/>
        <v>15334577.49262966</v>
      </c>
      <c r="AQ85" s="95">
        <f t="shared" si="105"/>
        <v>15334577.49262966</v>
      </c>
      <c r="AR85" s="95">
        <f t="shared" si="106"/>
        <v>0</v>
      </c>
      <c r="AS85" s="95">
        <f t="shared" si="107"/>
        <v>15334577.49262966</v>
      </c>
      <c r="AT85" s="95">
        <f t="shared" si="108"/>
        <v>15334577.492629658</v>
      </c>
      <c r="AU85" s="95">
        <f t="shared" si="109"/>
        <v>15334577.492629658</v>
      </c>
      <c r="AV85" s="95">
        <f t="shared" si="110"/>
        <v>0</v>
      </c>
      <c r="AW85" s="95">
        <f>'[4]Populations-merged FY22'!K78</f>
        <v>9729</v>
      </c>
      <c r="AX85" s="103">
        <f t="shared" si="111"/>
        <v>1576</v>
      </c>
      <c r="AY85" s="104">
        <f>'[4]Populations-merged FY22'!G78</f>
        <v>88</v>
      </c>
      <c r="AZ85" s="118">
        <f t="shared" si="112"/>
        <v>138688</v>
      </c>
      <c r="BA85" s="119">
        <f t="shared" si="113"/>
        <v>15195889.492629658</v>
      </c>
      <c r="BB85" s="128">
        <f t="shared" si="80"/>
        <v>15147033.492629658</v>
      </c>
      <c r="BC85" s="121">
        <f>'[4]Spec Schs Calculations-22'!C76</f>
        <v>29</v>
      </c>
      <c r="BD85" s="129">
        <f t="shared" si="114"/>
        <v>45704</v>
      </c>
      <c r="BE85" s="123">
        <f>'[4]Spec Schs Calculations-22'!D76</f>
        <v>0</v>
      </c>
      <c r="BF85" s="130">
        <f t="shared" si="115"/>
        <v>0</v>
      </c>
      <c r="BG85" s="123">
        <f>'[4]Spec Schs Calculations-22'!E76</f>
        <v>2</v>
      </c>
      <c r="BH85" s="130">
        <f t="shared" si="116"/>
        <v>3152</v>
      </c>
      <c r="BI85" s="131">
        <f>'[4]Spec Schs Calculations-22'!F76</f>
        <v>0</v>
      </c>
      <c r="BJ85" s="130">
        <f t="shared" si="117"/>
        <v>0</v>
      </c>
      <c r="BK85" s="127">
        <f t="shared" si="118"/>
        <v>48856</v>
      </c>
      <c r="BL85" s="11"/>
      <c r="BM85" s="137"/>
      <c r="BN85" s="138"/>
      <c r="BO85" s="137"/>
      <c r="BP85" s="137"/>
    </row>
    <row r="86" spans="1:68" ht="14.5" x14ac:dyDescent="0.35">
      <c r="A86" s="101">
        <v>4702280</v>
      </c>
      <c r="B86" s="95" t="s">
        <v>430</v>
      </c>
      <c r="C86" s="95">
        <f>'[4]2021-2022 Prelim-merged'!F79</f>
        <v>167336.80608823293</v>
      </c>
      <c r="D86" s="95">
        <f>'[4]2021-2022 Prelim-merged'!G79</f>
        <v>40959.755592865702</v>
      </c>
      <c r="E86" s="95">
        <f>'[4]2021-2022 Prelim-merged'!H79</f>
        <v>121192.57792808868</v>
      </c>
      <c r="F86" s="95">
        <f>'[4]2021-2022 Prelim-merged'!I79</f>
        <v>124205.89865146024</v>
      </c>
      <c r="G86" s="95">
        <f>'[4]2021-2022 Prelim-merged'!J79</f>
        <v>453695.03826064756</v>
      </c>
      <c r="H86" s="95">
        <f>'[4]2021-2022 Prelim-merged'!K79</f>
        <v>158969.96578382127</v>
      </c>
      <c r="I86" s="95">
        <f>'[4]2021-2022 Prelim-merged'!L79</f>
        <v>39194.36188537506</v>
      </c>
      <c r="J86" s="95">
        <f>'[4]2021-2022 Prelim-merged'!M79</f>
        <v>115132.94903168424</v>
      </c>
      <c r="K86" s="95">
        <f>'[4]2021-2022 Prelim-merged'!N79</f>
        <v>117995.60371888723</v>
      </c>
      <c r="L86" s="95">
        <f>'[4]2021-2022 Prelim-merged'!O79</f>
        <v>431292.88041976781</v>
      </c>
      <c r="M86" s="95">
        <f t="shared" si="81"/>
        <v>431292.88041976781</v>
      </c>
      <c r="N86" s="95">
        <f>'[4]Hold Harmless Base-22'!Y78</f>
        <v>444102.03233891784</v>
      </c>
      <c r="O86" s="110">
        <f t="shared" si="82"/>
        <v>-12809.151919150027</v>
      </c>
      <c r="P86" s="111" t="str">
        <f t="shared" si="83"/>
        <v>0</v>
      </c>
      <c r="Q86" s="112">
        <f t="shared" si="84"/>
        <v>0</v>
      </c>
      <c r="R86" s="113">
        <f t="shared" si="85"/>
        <v>431292.88041976781</v>
      </c>
      <c r="S86" s="114">
        <f t="shared" si="86"/>
        <v>0.97115718689309061</v>
      </c>
      <c r="T86" s="115">
        <f t="shared" si="87"/>
        <v>1</v>
      </c>
      <c r="U86" s="101" t="b">
        <f t="shared" si="88"/>
        <v>0</v>
      </c>
      <c r="V86" s="95">
        <f t="shared" si="89"/>
        <v>427419.1992665609</v>
      </c>
      <c r="W86" s="95">
        <f t="shared" si="90"/>
        <v>427419.19926656072</v>
      </c>
      <c r="X86" s="95">
        <f t="shared" si="91"/>
        <v>427419.19926656072</v>
      </c>
      <c r="Y86" s="95">
        <f>'[4]Hold Harmless Base-22'!L78</f>
        <v>163798.60787940543</v>
      </c>
      <c r="Z86" s="95">
        <f>'[4]Hold Harmless Base-22'!M78</f>
        <v>40093.695475784974</v>
      </c>
      <c r="AA86" s="95">
        <f>'[4]Hold Harmless Base-22'!N78</f>
        <v>118630.06121600172</v>
      </c>
      <c r="AB86" s="95">
        <f>'[4]Hold Harmless Base-22'!O78</f>
        <v>121579.66776772574</v>
      </c>
      <c r="AC86" s="95">
        <f t="shared" si="92"/>
        <v>444102.03233891784</v>
      </c>
      <c r="AD86" s="116">
        <f>'[4]Populations-merged FY22'!M79</f>
        <v>0.35843793584379358</v>
      </c>
      <c r="AE86" s="117">
        <f t="shared" si="93"/>
        <v>0</v>
      </c>
      <c r="AF86" s="117">
        <f t="shared" si="94"/>
        <v>0</v>
      </c>
      <c r="AG86" s="117">
        <f t="shared" si="95"/>
        <v>0.95</v>
      </c>
      <c r="AH86" s="117">
        <f t="shared" si="96"/>
        <v>0.95</v>
      </c>
      <c r="AI86" s="95">
        <f t="shared" si="97"/>
        <v>421896.9307219719</v>
      </c>
      <c r="AJ86" s="95">
        <f t="shared" si="98"/>
        <v>0</v>
      </c>
      <c r="AK86" s="95">
        <f t="shared" si="99"/>
        <v>427419.19926656072</v>
      </c>
      <c r="AL86" s="95">
        <f t="shared" si="100"/>
        <v>425016.40999763674</v>
      </c>
      <c r="AM86" s="95">
        <f t="shared" si="101"/>
        <v>425016.40999763674</v>
      </c>
      <c r="AN86" s="95">
        <f t="shared" si="102"/>
        <v>0</v>
      </c>
      <c r="AO86" s="95">
        <f t="shared" si="103"/>
        <v>425016.40999763674</v>
      </c>
      <c r="AP86" s="95">
        <f t="shared" si="104"/>
        <v>424982.45288149011</v>
      </c>
      <c r="AQ86" s="95">
        <f t="shared" si="105"/>
        <v>424982.45288149011</v>
      </c>
      <c r="AR86" s="95">
        <f t="shared" si="106"/>
        <v>0</v>
      </c>
      <c r="AS86" s="95">
        <f t="shared" si="107"/>
        <v>424982.45288149011</v>
      </c>
      <c r="AT86" s="95">
        <f t="shared" si="108"/>
        <v>424982.45288149</v>
      </c>
      <c r="AU86" s="95">
        <f t="shared" si="109"/>
        <v>424982.45288149</v>
      </c>
      <c r="AV86" s="95">
        <f t="shared" si="110"/>
        <v>0</v>
      </c>
      <c r="AW86" s="95">
        <f>'[4]Populations-merged FY22'!K79</f>
        <v>257</v>
      </c>
      <c r="AX86" s="103">
        <f t="shared" si="111"/>
        <v>1654</v>
      </c>
      <c r="AY86" s="104">
        <f>'[4]Populations-merged FY22'!G79</f>
        <v>0</v>
      </c>
      <c r="AZ86" s="118">
        <f t="shared" si="112"/>
        <v>0</v>
      </c>
      <c r="BA86" s="119">
        <f t="shared" si="113"/>
        <v>424982.45288149</v>
      </c>
      <c r="BB86" s="128">
        <f t="shared" si="80"/>
        <v>423328.45288149</v>
      </c>
      <c r="BC86" s="121">
        <f>'[4]Spec Schs Calculations-22'!C77</f>
        <v>1</v>
      </c>
      <c r="BD86" s="129">
        <f t="shared" si="114"/>
        <v>1654</v>
      </c>
      <c r="BE86" s="123">
        <f>'[4]Spec Schs Calculations-22'!D77</f>
        <v>0</v>
      </c>
      <c r="BF86" s="130">
        <f t="shared" si="115"/>
        <v>0</v>
      </c>
      <c r="BG86" s="123">
        <f>'[4]Spec Schs Calculations-22'!E77</f>
        <v>0</v>
      </c>
      <c r="BH86" s="130">
        <f t="shared" si="116"/>
        <v>0</v>
      </c>
      <c r="BI86" s="131">
        <f>'[4]Spec Schs Calculations-22'!F77</f>
        <v>0</v>
      </c>
      <c r="BJ86" s="130">
        <f t="shared" si="117"/>
        <v>0</v>
      </c>
      <c r="BK86" s="127">
        <f t="shared" si="118"/>
        <v>1654</v>
      </c>
      <c r="BL86" s="11"/>
    </row>
    <row r="87" spans="1:68" ht="14.5" x14ac:dyDescent="0.35">
      <c r="A87" s="101">
        <v>4700154</v>
      </c>
      <c r="B87" s="133" t="s">
        <v>431</v>
      </c>
      <c r="C87" s="95">
        <f>'[4]2021-2022 Prelim-merged'!F80</f>
        <v>136823.26657090423</v>
      </c>
      <c r="D87" s="134">
        <f>'[4]2021-2022 Prelim-merged'!G80</f>
        <v>0</v>
      </c>
      <c r="E87" s="95">
        <f>'[4]2021-2022 Prelim-merged'!H80</f>
        <v>107098.10436367089</v>
      </c>
      <c r="F87" s="95">
        <f>'[4]2021-2022 Prelim-merged'!I80</f>
        <v>109183.99973744548</v>
      </c>
      <c r="G87" s="95">
        <f>'[4]2021-2022 Prelim-merged'!J80</f>
        <v>353105.3706720206</v>
      </c>
      <c r="H87" s="95">
        <f>'[4]2021-2022 Prelim-merged'!K80</f>
        <v>128386.35844747895</v>
      </c>
      <c r="I87" s="95">
        <f>'[4]2021-2022 Prelim-merged'!L80</f>
        <v>0</v>
      </c>
      <c r="J87" s="95">
        <f>'[4]2021-2022 Prelim-merged'!M80</f>
        <v>100494.13349413275</v>
      </c>
      <c r="K87" s="95">
        <f>'[4]2021-2022 Prelim-merged'!N80</f>
        <v>102451.40668204179</v>
      </c>
      <c r="L87" s="95">
        <f>'[4]2021-2022 Prelim-merged'!O80</f>
        <v>331331.89862365345</v>
      </c>
      <c r="M87" s="95">
        <f t="shared" si="81"/>
        <v>331331.89862365345</v>
      </c>
      <c r="N87" s="95">
        <f>'[4]Hold Harmless Base-22'!Y79</f>
        <v>380232.63335041062</v>
      </c>
      <c r="O87" s="110">
        <f t="shared" si="82"/>
        <v>-48900.73472675716</v>
      </c>
      <c r="P87" s="111" t="str">
        <f t="shared" si="83"/>
        <v>0</v>
      </c>
      <c r="Q87" s="112">
        <f t="shared" si="84"/>
        <v>0</v>
      </c>
      <c r="R87" s="113">
        <f t="shared" si="85"/>
        <v>331331.89862365345</v>
      </c>
      <c r="S87" s="114">
        <f t="shared" si="86"/>
        <v>0.87139258854278356</v>
      </c>
      <c r="T87" s="115">
        <f t="shared" si="87"/>
        <v>1</v>
      </c>
      <c r="U87" s="101" t="b">
        <f t="shared" si="88"/>
        <v>0</v>
      </c>
      <c r="V87" s="95">
        <f t="shared" si="89"/>
        <v>328356.02262517757</v>
      </c>
      <c r="W87" s="95">
        <f t="shared" si="90"/>
        <v>328356.02262517746</v>
      </c>
      <c r="X87" s="95">
        <f t="shared" si="91"/>
        <v>328356.02262517746</v>
      </c>
      <c r="Y87" s="95">
        <f>'[4]Hold Harmless Base-22'!L79</f>
        <v>147334.69177443598</v>
      </c>
      <c r="Z87" s="95">
        <f>'[4]Hold Harmless Base-22'!M79</f>
        <v>0</v>
      </c>
      <c r="AA87" s="95">
        <f>'[4]Hold Harmless Base-22'!N79</f>
        <v>115325.89881466345</v>
      </c>
      <c r="AB87" s="95">
        <f>'[4]Hold Harmless Base-22'!O79</f>
        <v>117572.04276131114</v>
      </c>
      <c r="AC87" s="95">
        <f t="shared" si="92"/>
        <v>380232.63335041062</v>
      </c>
      <c r="AD87" s="116">
        <f>'[4]Populations-merged FY22'!M80</f>
        <v>0.11826762909494726</v>
      </c>
      <c r="AE87" s="117">
        <f t="shared" si="93"/>
        <v>0.85</v>
      </c>
      <c r="AF87" s="117">
        <f t="shared" si="94"/>
        <v>0</v>
      </c>
      <c r="AG87" s="117">
        <f t="shared" si="95"/>
        <v>0</v>
      </c>
      <c r="AH87" s="117">
        <f t="shared" si="96"/>
        <v>0.85</v>
      </c>
      <c r="AI87" s="95">
        <f t="shared" si="97"/>
        <v>323197.73834784899</v>
      </c>
      <c r="AJ87" s="95">
        <f t="shared" si="98"/>
        <v>0</v>
      </c>
      <c r="AK87" s="95">
        <f t="shared" si="99"/>
        <v>328356.02262517746</v>
      </c>
      <c r="AL87" s="95">
        <f t="shared" si="100"/>
        <v>326510.12911149306</v>
      </c>
      <c r="AM87" s="95">
        <f t="shared" si="101"/>
        <v>326510.12911149306</v>
      </c>
      <c r="AN87" s="95">
        <f t="shared" si="102"/>
        <v>0</v>
      </c>
      <c r="AO87" s="95">
        <f t="shared" si="103"/>
        <v>326510.12911149306</v>
      </c>
      <c r="AP87" s="95">
        <f t="shared" si="104"/>
        <v>326484.04225433542</v>
      </c>
      <c r="AQ87" s="95">
        <f t="shared" si="105"/>
        <v>326484.04225433542</v>
      </c>
      <c r="AR87" s="95">
        <f t="shared" si="106"/>
        <v>0</v>
      </c>
      <c r="AS87" s="95">
        <f t="shared" si="107"/>
        <v>326484.04225433542</v>
      </c>
      <c r="AT87" s="95">
        <f t="shared" si="108"/>
        <v>326484.04225433536</v>
      </c>
      <c r="AU87" s="95">
        <f t="shared" si="109"/>
        <v>326484.04225433536</v>
      </c>
      <c r="AV87" s="95">
        <f t="shared" si="110"/>
        <v>0</v>
      </c>
      <c r="AW87" s="95">
        <f>'[4]Populations-merged FY22'!K80</f>
        <v>213</v>
      </c>
      <c r="AX87" s="103">
        <f t="shared" si="111"/>
        <v>1533</v>
      </c>
      <c r="AY87" s="104">
        <f>'[4]Populations-merged FY22'!G80</f>
        <v>0</v>
      </c>
      <c r="AZ87" s="118">
        <f t="shared" si="112"/>
        <v>0</v>
      </c>
      <c r="BA87" s="119">
        <f t="shared" si="113"/>
        <v>326484.04225433536</v>
      </c>
      <c r="BB87" s="128">
        <f t="shared" si="80"/>
        <v>326484.04225433536</v>
      </c>
      <c r="BC87" s="121">
        <f>'[4]Spec Schs Calculations-22'!C78</f>
        <v>0</v>
      </c>
      <c r="BD87" s="129">
        <f t="shared" si="114"/>
        <v>0</v>
      </c>
      <c r="BE87" s="123">
        <f>'[4]Spec Schs Calculations-22'!D78</f>
        <v>0</v>
      </c>
      <c r="BF87" s="130">
        <f t="shared" si="115"/>
        <v>0</v>
      </c>
      <c r="BG87" s="123">
        <f>'[4]Spec Schs Calculations-22'!E78</f>
        <v>0</v>
      </c>
      <c r="BH87" s="130">
        <f t="shared" si="116"/>
        <v>0</v>
      </c>
      <c r="BI87" s="131">
        <f>'[4]Spec Schs Calculations-22'!F78</f>
        <v>0</v>
      </c>
      <c r="BJ87" s="130">
        <f t="shared" si="117"/>
        <v>0</v>
      </c>
      <c r="BK87" s="127">
        <f t="shared" si="118"/>
        <v>0</v>
      </c>
      <c r="BL87" s="11"/>
    </row>
    <row r="88" spans="1:68" ht="14.5" x14ac:dyDescent="0.35">
      <c r="A88" s="101">
        <v>4702310</v>
      </c>
      <c r="B88" s="95" t="s">
        <v>432</v>
      </c>
      <c r="C88" s="95">
        <f>'[4]2021-2022 Prelim-merged'!F81</f>
        <v>806435.12424347363</v>
      </c>
      <c r="D88" s="95">
        <f>'[4]2021-2022 Prelim-merged'!G81</f>
        <v>199348.51184161162</v>
      </c>
      <c r="E88" s="95">
        <f>'[4]2021-2022 Prelim-merged'!H81</f>
        <v>521031.48889986327</v>
      </c>
      <c r="F88" s="95">
        <f>'[4]2021-2022 Prelim-merged'!I81</f>
        <v>492109.21474187926</v>
      </c>
      <c r="G88" s="95">
        <f>'[4]2021-2022 Prelim-merged'!J81</f>
        <v>2018924.3397268276</v>
      </c>
      <c r="H88" s="95">
        <f>'[4]2021-2022 Prelim-merged'!K81</f>
        <v>725717.74612488598</v>
      </c>
      <c r="I88" s="95">
        <f>'[4]2021-2022 Prelim-merged'!L81</f>
        <v>179396.40441791416</v>
      </c>
      <c r="J88" s="95">
        <f>'[4]2021-2022 Prelim-merged'!M81</f>
        <v>468884.75266564806</v>
      </c>
      <c r="K88" s="95">
        <f>'[4]2021-2022 Prelim-merged'!N81</f>
        <v>442845.0239878209</v>
      </c>
      <c r="L88" s="95">
        <f>'[4]2021-2022 Prelim-merged'!O81</f>
        <v>1816843.9271962689</v>
      </c>
      <c r="M88" s="95">
        <f t="shared" si="81"/>
        <v>1816843.9271962689</v>
      </c>
      <c r="N88" s="95">
        <f>'[4]Hold Harmless Base-22'!Y80</f>
        <v>1793696.850288047</v>
      </c>
      <c r="O88" s="110">
        <f t="shared" si="82"/>
        <v>23147.076908221934</v>
      </c>
      <c r="P88" s="111">
        <f t="shared" si="83"/>
        <v>23147.076908221934</v>
      </c>
      <c r="Q88" s="112">
        <f t="shared" si="84"/>
        <v>20048.906441258438</v>
      </c>
      <c r="R88" s="113">
        <f t="shared" si="85"/>
        <v>1796795.0207550104</v>
      </c>
      <c r="S88" s="114">
        <f t="shared" si="86"/>
        <v>1.0017272542271933</v>
      </c>
      <c r="T88" s="115">
        <f t="shared" si="87"/>
        <v>0.98896498144879308</v>
      </c>
      <c r="U88" s="101" t="b">
        <f t="shared" si="88"/>
        <v>0</v>
      </c>
      <c r="V88" s="95">
        <f t="shared" si="89"/>
        <v>1780657.0056750942</v>
      </c>
      <c r="W88" s="95">
        <f t="shared" si="90"/>
        <v>1780657.0056750935</v>
      </c>
      <c r="X88" s="95">
        <f t="shared" si="91"/>
        <v>1780657.0056750935</v>
      </c>
      <c r="Y88" s="95">
        <f>'[4]Hold Harmless Base-22'!L80</f>
        <v>716470.70365840872</v>
      </c>
      <c r="Z88" s="95">
        <f>'[4]Hold Harmless Base-22'!M80</f>
        <v>177109.55817605805</v>
      </c>
      <c r="AA88" s="95">
        <f>'[4]Hold Harmless Base-22'!N80</f>
        <v>462906.17342650361</v>
      </c>
      <c r="AB88" s="95">
        <f>'[4]Hold Harmless Base-22'!O80</f>
        <v>437210.41502707655</v>
      </c>
      <c r="AC88" s="95">
        <f t="shared" si="92"/>
        <v>1793696.850288047</v>
      </c>
      <c r="AD88" s="116">
        <f>'[4]Populations-merged FY22'!M81</f>
        <v>0.23613766730401531</v>
      </c>
      <c r="AE88" s="117">
        <f t="shared" si="93"/>
        <v>0</v>
      </c>
      <c r="AF88" s="117">
        <f t="shared" si="94"/>
        <v>0.9</v>
      </c>
      <c r="AG88" s="117">
        <f t="shared" si="95"/>
        <v>0</v>
      </c>
      <c r="AH88" s="117">
        <f t="shared" si="96"/>
        <v>0.9</v>
      </c>
      <c r="AI88" s="95">
        <f t="shared" si="97"/>
        <v>1614327.1652592423</v>
      </c>
      <c r="AJ88" s="95">
        <f t="shared" si="98"/>
        <v>0</v>
      </c>
      <c r="AK88" s="95">
        <f t="shared" si="99"/>
        <v>1780657.0056750935</v>
      </c>
      <c r="AL88" s="95">
        <f t="shared" si="100"/>
        <v>1770646.824681324</v>
      </c>
      <c r="AM88" s="95">
        <f t="shared" si="101"/>
        <v>1770646.824681324</v>
      </c>
      <c r="AN88" s="95">
        <f t="shared" si="102"/>
        <v>0</v>
      </c>
      <c r="AO88" s="95">
        <f t="shared" si="103"/>
        <v>1770646.824681324</v>
      </c>
      <c r="AP88" s="95">
        <f t="shared" si="104"/>
        <v>1770505.3570615663</v>
      </c>
      <c r="AQ88" s="95">
        <f t="shared" si="105"/>
        <v>1770505.3570615663</v>
      </c>
      <c r="AR88" s="95">
        <f t="shared" si="106"/>
        <v>0</v>
      </c>
      <c r="AS88" s="95">
        <f t="shared" si="107"/>
        <v>1770505.3570615663</v>
      </c>
      <c r="AT88" s="95">
        <f t="shared" si="108"/>
        <v>1770505.3570615659</v>
      </c>
      <c r="AU88" s="95">
        <f t="shared" si="109"/>
        <v>1770505.3570615659</v>
      </c>
      <c r="AV88" s="95">
        <f t="shared" si="110"/>
        <v>0</v>
      </c>
      <c r="AW88" s="95">
        <f>'[4]Populations-merged FY22'!K81</f>
        <v>988</v>
      </c>
      <c r="AX88" s="103">
        <f t="shared" si="111"/>
        <v>1792</v>
      </c>
      <c r="AY88" s="104">
        <f>'[4]Populations-merged FY22'!G81</f>
        <v>0</v>
      </c>
      <c r="AZ88" s="118">
        <f t="shared" si="112"/>
        <v>0</v>
      </c>
      <c r="BA88" s="119">
        <f t="shared" si="113"/>
        <v>1770505.3570615659</v>
      </c>
      <c r="BB88" s="128">
        <f t="shared" ref="BB88:BB119" si="119">BA88-BK88</f>
        <v>1761545.3570615659</v>
      </c>
      <c r="BC88" s="121">
        <f>'[4]Spec Schs Calculations-22'!C79</f>
        <v>3</v>
      </c>
      <c r="BD88" s="129">
        <f t="shared" si="114"/>
        <v>5376</v>
      </c>
      <c r="BE88" s="123">
        <f>'[4]Spec Schs Calculations-22'!D79</f>
        <v>2</v>
      </c>
      <c r="BF88" s="130">
        <f t="shared" si="115"/>
        <v>3584</v>
      </c>
      <c r="BG88" s="123">
        <f>'[4]Spec Schs Calculations-22'!E79</f>
        <v>0</v>
      </c>
      <c r="BH88" s="130">
        <f t="shared" si="116"/>
        <v>0</v>
      </c>
      <c r="BI88" s="131">
        <f>'[4]Spec Schs Calculations-22'!F79</f>
        <v>0</v>
      </c>
      <c r="BJ88" s="130">
        <f t="shared" si="117"/>
        <v>0</v>
      </c>
      <c r="BK88" s="127">
        <f t="shared" si="118"/>
        <v>8960</v>
      </c>
      <c r="BL88" s="11"/>
    </row>
    <row r="89" spans="1:68" ht="14.5" x14ac:dyDescent="0.35">
      <c r="A89" s="101">
        <v>4702340</v>
      </c>
      <c r="B89" s="95" t="s">
        <v>433</v>
      </c>
      <c r="C89" s="95">
        <f>'[4]2021-2022 Prelim-merged'!F82</f>
        <v>1051577.8768961015</v>
      </c>
      <c r="D89" s="95">
        <f>'[4]2021-2022 Prelim-merged'!G82</f>
        <v>259947.11607019382</v>
      </c>
      <c r="E89" s="95">
        <f>'[4]2021-2022 Prelim-merged'!H82</f>
        <v>522672.97709668288</v>
      </c>
      <c r="F89" s="95">
        <f>'[4]2021-2022 Prelim-merged'!I82</f>
        <v>446409.23595233326</v>
      </c>
      <c r="G89" s="95">
        <f>'[4]2021-2022 Prelim-merged'!J82</f>
        <v>2280607.2060153112</v>
      </c>
      <c r="H89" s="95">
        <f>'[4]2021-2022 Prelim-merged'!K82</f>
        <v>986264.0458836914</v>
      </c>
      <c r="I89" s="95">
        <f>'[4]2021-2022 Prelim-merged'!L82</f>
        <v>250264.38853657772</v>
      </c>
      <c r="J89" s="95">
        <f>'[4]2021-2022 Prelim-merged'!M82</f>
        <v>502263.2341589912</v>
      </c>
      <c r="K89" s="95">
        <f>'[4]2021-2022 Prelim-merged'!N82</f>
        <v>434341.09220001136</v>
      </c>
      <c r="L89" s="95">
        <f>'[4]2021-2022 Prelim-merged'!O82</f>
        <v>2173132.7607792718</v>
      </c>
      <c r="M89" s="95">
        <f t="shared" si="81"/>
        <v>2173132.7607792718</v>
      </c>
      <c r="N89" s="95">
        <f>'[4]Hold Harmless Base-22'!Y81</f>
        <v>2086904.4169295498</v>
      </c>
      <c r="O89" s="110">
        <f t="shared" si="82"/>
        <v>86228.343849722063</v>
      </c>
      <c r="P89" s="111">
        <f t="shared" si="83"/>
        <v>86228.343849722063</v>
      </c>
      <c r="Q89" s="112">
        <f t="shared" si="84"/>
        <v>74686.925061093527</v>
      </c>
      <c r="R89" s="113">
        <f t="shared" si="85"/>
        <v>2098445.8357181782</v>
      </c>
      <c r="S89" s="114">
        <f t="shared" si="86"/>
        <v>1.0055304012464592</v>
      </c>
      <c r="T89" s="115">
        <f t="shared" si="87"/>
        <v>0.96563167864888688</v>
      </c>
      <c r="U89" s="101" t="b">
        <f t="shared" si="88"/>
        <v>0</v>
      </c>
      <c r="V89" s="95">
        <f t="shared" si="89"/>
        <v>2079598.5269545012</v>
      </c>
      <c r="W89" s="95">
        <f t="shared" si="90"/>
        <v>2079598.5269545002</v>
      </c>
      <c r="X89" s="95">
        <f t="shared" si="91"/>
        <v>2079598.5269545002</v>
      </c>
      <c r="Y89" s="95">
        <f>'[4]Hold Harmless Base-22'!L81</f>
        <v>962262.37918198481</v>
      </c>
      <c r="Z89" s="95">
        <f>'[4]Hold Harmless Base-22'!M81</f>
        <v>237868.57432710566</v>
      </c>
      <c r="AA89" s="95">
        <f>'[4]Hold Harmless Base-22'!N81</f>
        <v>478279.88161915058</v>
      </c>
      <c r="AB89" s="95">
        <f>'[4]Hold Harmless Base-22'!O81</f>
        <v>408493.58180130878</v>
      </c>
      <c r="AC89" s="95">
        <f t="shared" si="92"/>
        <v>2086904.4169295498</v>
      </c>
      <c r="AD89" s="116">
        <f>'[4]Populations-merged FY22'!M82</f>
        <v>0.20236760124610592</v>
      </c>
      <c r="AE89" s="117">
        <f t="shared" si="93"/>
        <v>0</v>
      </c>
      <c r="AF89" s="117">
        <f t="shared" si="94"/>
        <v>0.9</v>
      </c>
      <c r="AG89" s="117">
        <f t="shared" si="95"/>
        <v>0</v>
      </c>
      <c r="AH89" s="117">
        <f t="shared" si="96"/>
        <v>0.9</v>
      </c>
      <c r="AI89" s="95">
        <f t="shared" si="97"/>
        <v>1878213.9752365949</v>
      </c>
      <c r="AJ89" s="95">
        <f t="shared" si="98"/>
        <v>0</v>
      </c>
      <c r="AK89" s="95">
        <f t="shared" si="99"/>
        <v>2079598.5269545002</v>
      </c>
      <c r="AL89" s="95">
        <f t="shared" si="100"/>
        <v>2067907.8096614757</v>
      </c>
      <c r="AM89" s="95">
        <f t="shared" si="101"/>
        <v>2067907.8096614757</v>
      </c>
      <c r="AN89" s="95">
        <f t="shared" si="102"/>
        <v>0</v>
      </c>
      <c r="AO89" s="95">
        <f t="shared" si="103"/>
        <v>2067907.8096614757</v>
      </c>
      <c r="AP89" s="95">
        <f t="shared" si="104"/>
        <v>2067742.5920745276</v>
      </c>
      <c r="AQ89" s="95">
        <f t="shared" si="105"/>
        <v>2067742.5920745276</v>
      </c>
      <c r="AR89" s="95">
        <f t="shared" si="106"/>
        <v>0</v>
      </c>
      <c r="AS89" s="95">
        <f t="shared" si="107"/>
        <v>2067742.5920745276</v>
      </c>
      <c r="AT89" s="95">
        <f t="shared" si="108"/>
        <v>2067742.5920745272</v>
      </c>
      <c r="AU89" s="95">
        <f t="shared" si="109"/>
        <v>2067742.5920745272</v>
      </c>
      <c r="AV89" s="95">
        <f t="shared" si="110"/>
        <v>0</v>
      </c>
      <c r="AW89" s="95">
        <f>'[4]Populations-merged FY22'!K82</f>
        <v>1624</v>
      </c>
      <c r="AX89" s="103">
        <f t="shared" si="111"/>
        <v>1273</v>
      </c>
      <c r="AY89" s="104">
        <f>'[4]Populations-merged FY22'!G82</f>
        <v>0</v>
      </c>
      <c r="AZ89" s="118">
        <f t="shared" si="112"/>
        <v>0</v>
      </c>
      <c r="BA89" s="119">
        <f t="shared" si="113"/>
        <v>2067742.5920745272</v>
      </c>
      <c r="BB89" s="128">
        <f t="shared" si="119"/>
        <v>2067742.5920745272</v>
      </c>
      <c r="BC89" s="121">
        <f>'[4]Spec Schs Calculations-22'!C80</f>
        <v>0</v>
      </c>
      <c r="BD89" s="129">
        <f t="shared" si="114"/>
        <v>0</v>
      </c>
      <c r="BE89" s="123">
        <f>'[4]Spec Schs Calculations-22'!D80</f>
        <v>0</v>
      </c>
      <c r="BF89" s="130">
        <f t="shared" si="115"/>
        <v>0</v>
      </c>
      <c r="BG89" s="123">
        <f>'[4]Spec Schs Calculations-22'!E80</f>
        <v>0</v>
      </c>
      <c r="BH89" s="130">
        <f t="shared" si="116"/>
        <v>0</v>
      </c>
      <c r="BI89" s="131">
        <f>'[4]Spec Schs Calculations-22'!F80</f>
        <v>0</v>
      </c>
      <c r="BJ89" s="130">
        <f t="shared" si="117"/>
        <v>0</v>
      </c>
      <c r="BK89" s="127">
        <f t="shared" si="118"/>
        <v>0</v>
      </c>
      <c r="BL89" s="11"/>
    </row>
    <row r="90" spans="1:68" ht="14.5" x14ac:dyDescent="0.35">
      <c r="A90" s="101">
        <v>4702370</v>
      </c>
      <c r="B90" s="95" t="s">
        <v>434</v>
      </c>
      <c r="C90" s="95">
        <f>'[4]2021-2022 Prelim-merged'!F83</f>
        <v>342624.94036544656</v>
      </c>
      <c r="D90" s="95">
        <f>'[4]2021-2022 Prelim-merged'!G83</f>
        <v>83865.792263234354</v>
      </c>
      <c r="E90" s="95">
        <f>'[4]2021-2022 Prelim-merged'!H83</f>
        <v>130346.76761344803</v>
      </c>
      <c r="F90" s="95">
        <f>'[4]2021-2022 Prelim-merged'!I83</f>
        <v>107636.10191186017</v>
      </c>
      <c r="G90" s="95">
        <f>'[4]2021-2022 Prelim-merged'!J83</f>
        <v>664473.60215398914</v>
      </c>
      <c r="H90" s="95">
        <f>'[4]2021-2022 Prelim-merged'!K83</f>
        <v>391260.14251693053</v>
      </c>
      <c r="I90" s="95">
        <f>'[4]2021-2022 Prelim-merged'!L83</f>
        <v>75479.213036910922</v>
      </c>
      <c r="J90" s="95">
        <f>'[4]2021-2022 Prelim-merged'!M83</f>
        <v>154524.27478142871</v>
      </c>
      <c r="K90" s="95">
        <f>'[4]2021-2022 Prelim-merged'!N83</f>
        <v>133627.6233564307</v>
      </c>
      <c r="L90" s="95">
        <f>'[4]2021-2022 Prelim-merged'!O83</f>
        <v>754891.25369170087</v>
      </c>
      <c r="M90" s="95">
        <f t="shared" si="81"/>
        <v>754891.25369170087</v>
      </c>
      <c r="N90" s="95">
        <f>'[4]Hold Harmless Base-22'!Y82</f>
        <v>650739.56268656568</v>
      </c>
      <c r="O90" s="110">
        <f t="shared" si="82"/>
        <v>104151.69100513519</v>
      </c>
      <c r="P90" s="111">
        <f t="shared" si="83"/>
        <v>104151.69100513519</v>
      </c>
      <c r="Q90" s="112">
        <f t="shared" si="84"/>
        <v>90211.283132649129</v>
      </c>
      <c r="R90" s="113">
        <f t="shared" si="85"/>
        <v>664679.97055905173</v>
      </c>
      <c r="S90" s="114">
        <f t="shared" si="86"/>
        <v>1.0214224071684428</v>
      </c>
      <c r="T90" s="115">
        <f t="shared" si="87"/>
        <v>0.88049764427461286</v>
      </c>
      <c r="U90" s="101" t="b">
        <f t="shared" si="88"/>
        <v>0</v>
      </c>
      <c r="V90" s="95">
        <f t="shared" si="89"/>
        <v>658710.11018861667</v>
      </c>
      <c r="W90" s="95">
        <f t="shared" si="90"/>
        <v>658710.11018861644</v>
      </c>
      <c r="X90" s="95">
        <f t="shared" si="91"/>
        <v>658710.11018861644</v>
      </c>
      <c r="Y90" s="95">
        <f>'[4]Hold Harmless Base-22'!L82</f>
        <v>335543.20764010027</v>
      </c>
      <c r="Z90" s="95">
        <f>'[4]Hold Harmless Base-22'!M82</f>
        <v>82132.365837901278</v>
      </c>
      <c r="AA90" s="95">
        <f>'[4]Hold Harmless Base-22'!N82</f>
        <v>127652.62348936092</v>
      </c>
      <c r="AB90" s="95">
        <f>'[4]Hold Harmless Base-22'!O82</f>
        <v>105411.36571920327</v>
      </c>
      <c r="AC90" s="95">
        <f t="shared" si="92"/>
        <v>650739.56268656568</v>
      </c>
      <c r="AD90" s="116">
        <f>'[4]Populations-merged FY22'!M83</f>
        <v>0.14815668202764978</v>
      </c>
      <c r="AE90" s="117">
        <f t="shared" si="93"/>
        <v>0.85</v>
      </c>
      <c r="AF90" s="117">
        <f t="shared" si="94"/>
        <v>0</v>
      </c>
      <c r="AG90" s="117">
        <f t="shared" si="95"/>
        <v>0</v>
      </c>
      <c r="AH90" s="117">
        <f t="shared" si="96"/>
        <v>0.85</v>
      </c>
      <c r="AI90" s="95">
        <f t="shared" si="97"/>
        <v>553128.62828358077</v>
      </c>
      <c r="AJ90" s="95">
        <f t="shared" si="98"/>
        <v>0</v>
      </c>
      <c r="AK90" s="95">
        <f t="shared" si="99"/>
        <v>658710.11018861644</v>
      </c>
      <c r="AL90" s="95">
        <f t="shared" si="100"/>
        <v>655007.09079498879</v>
      </c>
      <c r="AM90" s="95">
        <f t="shared" si="101"/>
        <v>655007.09079498879</v>
      </c>
      <c r="AN90" s="95">
        <f t="shared" si="102"/>
        <v>0</v>
      </c>
      <c r="AO90" s="95">
        <f t="shared" si="103"/>
        <v>655007.09079498879</v>
      </c>
      <c r="AP90" s="95">
        <f t="shared" si="104"/>
        <v>654954.75834067457</v>
      </c>
      <c r="AQ90" s="95">
        <f t="shared" si="105"/>
        <v>654954.75834067457</v>
      </c>
      <c r="AR90" s="95">
        <f t="shared" si="106"/>
        <v>0</v>
      </c>
      <c r="AS90" s="95">
        <f t="shared" si="107"/>
        <v>654954.75834067457</v>
      </c>
      <c r="AT90" s="95">
        <f t="shared" si="108"/>
        <v>654954.75834067445</v>
      </c>
      <c r="AU90" s="95">
        <f t="shared" si="109"/>
        <v>654954.75834067445</v>
      </c>
      <c r="AV90" s="95">
        <f t="shared" si="110"/>
        <v>0</v>
      </c>
      <c r="AW90" s="95">
        <f>'[4]Populations-merged FY22'!K83</f>
        <v>643</v>
      </c>
      <c r="AX90" s="103">
        <f t="shared" si="111"/>
        <v>1019</v>
      </c>
      <c r="AY90" s="104">
        <f>'[4]Populations-merged FY22'!G83</f>
        <v>0</v>
      </c>
      <c r="AZ90" s="118">
        <f t="shared" si="112"/>
        <v>0</v>
      </c>
      <c r="BA90" s="119">
        <f t="shared" si="113"/>
        <v>654954.75834067445</v>
      </c>
      <c r="BB90" s="128">
        <f t="shared" si="119"/>
        <v>654954.75834067445</v>
      </c>
      <c r="BC90" s="121">
        <f>'[4]Spec Schs Calculations-22'!C81</f>
        <v>0</v>
      </c>
      <c r="BD90" s="129">
        <f t="shared" si="114"/>
        <v>0</v>
      </c>
      <c r="BE90" s="123">
        <f>'[4]Spec Schs Calculations-22'!D81</f>
        <v>0</v>
      </c>
      <c r="BF90" s="130">
        <f t="shared" si="115"/>
        <v>0</v>
      </c>
      <c r="BG90" s="123">
        <f>'[4]Spec Schs Calculations-22'!E81</f>
        <v>0</v>
      </c>
      <c r="BH90" s="130">
        <f t="shared" si="116"/>
        <v>0</v>
      </c>
      <c r="BI90" s="131">
        <f>'[4]Spec Schs Calculations-22'!F81</f>
        <v>0</v>
      </c>
      <c r="BJ90" s="130">
        <f t="shared" si="117"/>
        <v>0</v>
      </c>
      <c r="BK90" s="127">
        <f t="shared" si="118"/>
        <v>0</v>
      </c>
      <c r="BL90" s="11"/>
    </row>
    <row r="91" spans="1:68" ht="14.5" x14ac:dyDescent="0.35">
      <c r="A91" s="101">
        <v>4702400</v>
      </c>
      <c r="B91" s="95" t="s">
        <v>435</v>
      </c>
      <c r="C91" s="95">
        <f>'[4]2021-2022 Prelim-merged'!F84</f>
        <v>188844.04448828805</v>
      </c>
      <c r="D91" s="95">
        <f>'[4]2021-2022 Prelim-merged'!G84</f>
        <v>46224.175590694838</v>
      </c>
      <c r="E91" s="95">
        <f>'[4]2021-2022 Prelim-merged'!H84</f>
        <v>86358.850628351443</v>
      </c>
      <c r="F91" s="95">
        <f>'[4]2021-2022 Prelim-merged'!I84</f>
        <v>72303.451854028186</v>
      </c>
      <c r="G91" s="95">
        <f>'[4]2021-2022 Prelim-merged'!J84</f>
        <v>393730.52256136248</v>
      </c>
      <c r="H91" s="95">
        <f>'[4]2021-2022 Prelim-merged'!K84</f>
        <v>169461.27732874439</v>
      </c>
      <c r="I91" s="95">
        <f>'[4]2021-2022 Prelim-merged'!L84</f>
        <v>42397.014023868745</v>
      </c>
      <c r="J91" s="95">
        <f>'[4]2021-2022 Prelim-merged'!M84</f>
        <v>77487.986914665264</v>
      </c>
      <c r="K91" s="95">
        <f>'[4]2021-2022 Prelim-merged'!N84</f>
        <v>64877.378040123898</v>
      </c>
      <c r="L91" s="95">
        <f>'[4]2021-2022 Prelim-merged'!O84</f>
        <v>354223.6563074023</v>
      </c>
      <c r="M91" s="95">
        <f t="shared" si="81"/>
        <v>354223.6563074023</v>
      </c>
      <c r="N91" s="95">
        <f>'[4]Hold Harmless Base-22'!Y83</f>
        <v>388888.01315877115</v>
      </c>
      <c r="O91" s="110">
        <f t="shared" si="82"/>
        <v>-34664.356851368851</v>
      </c>
      <c r="P91" s="111" t="str">
        <f t="shared" si="83"/>
        <v>0</v>
      </c>
      <c r="Q91" s="112">
        <f t="shared" si="84"/>
        <v>0</v>
      </c>
      <c r="R91" s="113">
        <f t="shared" si="85"/>
        <v>354223.6563074023</v>
      </c>
      <c r="S91" s="114">
        <f t="shared" si="86"/>
        <v>0.91086288165632801</v>
      </c>
      <c r="T91" s="115">
        <f t="shared" si="87"/>
        <v>1</v>
      </c>
      <c r="U91" s="101" t="b">
        <f t="shared" si="88"/>
        <v>0</v>
      </c>
      <c r="V91" s="95">
        <f t="shared" si="89"/>
        <v>351042.1767056</v>
      </c>
      <c r="W91" s="95">
        <f t="shared" si="90"/>
        <v>351042.17670559982</v>
      </c>
      <c r="X91" s="95">
        <f t="shared" si="91"/>
        <v>351042.17670559982</v>
      </c>
      <c r="Y91" s="95">
        <f>'[4]Hold Harmless Base-22'!L83</f>
        <v>186521.4430930269</v>
      </c>
      <c r="Z91" s="95">
        <f>'[4]Hold Harmless Base-22'!M83</f>
        <v>45655.662376456821</v>
      </c>
      <c r="AA91" s="95">
        <f>'[4]Hold Harmless Base-22'!N83</f>
        <v>85296.719241015075</v>
      </c>
      <c r="AB91" s="95">
        <f>'[4]Hold Harmless Base-22'!O83</f>
        <v>71414.18844827234</v>
      </c>
      <c r="AC91" s="95">
        <f t="shared" si="92"/>
        <v>388888.01315877115</v>
      </c>
      <c r="AD91" s="116">
        <f>'[4]Populations-merged FY22'!M84</f>
        <v>0.16616496086694763</v>
      </c>
      <c r="AE91" s="117">
        <f t="shared" si="93"/>
        <v>0</v>
      </c>
      <c r="AF91" s="117">
        <f t="shared" si="94"/>
        <v>0.9</v>
      </c>
      <c r="AG91" s="117">
        <f t="shared" si="95"/>
        <v>0</v>
      </c>
      <c r="AH91" s="117">
        <f t="shared" si="96"/>
        <v>0.9</v>
      </c>
      <c r="AI91" s="95">
        <f t="shared" si="97"/>
        <v>349999.21184289403</v>
      </c>
      <c r="AJ91" s="95">
        <f t="shared" si="98"/>
        <v>0</v>
      </c>
      <c r="AK91" s="95">
        <f t="shared" si="99"/>
        <v>351042.17670559982</v>
      </c>
      <c r="AL91" s="95">
        <f t="shared" si="100"/>
        <v>349068.75020399364</v>
      </c>
      <c r="AM91" s="95">
        <f t="shared" si="101"/>
        <v>349068.75020399364</v>
      </c>
      <c r="AN91" s="95">
        <f t="shared" si="102"/>
        <v>349999.21184289403</v>
      </c>
      <c r="AO91" s="95">
        <f t="shared" si="103"/>
        <v>0</v>
      </c>
      <c r="AP91" s="95">
        <f t="shared" si="104"/>
        <v>0</v>
      </c>
      <c r="AQ91" s="95">
        <f t="shared" si="105"/>
        <v>349999.21184289403</v>
      </c>
      <c r="AR91" s="95">
        <f t="shared" si="106"/>
        <v>0</v>
      </c>
      <c r="AS91" s="95">
        <f t="shared" si="107"/>
        <v>0</v>
      </c>
      <c r="AT91" s="95">
        <f t="shared" si="108"/>
        <v>0</v>
      </c>
      <c r="AU91" s="95">
        <f t="shared" si="109"/>
        <v>349999.21184289403</v>
      </c>
      <c r="AV91" s="95">
        <f t="shared" si="110"/>
        <v>0</v>
      </c>
      <c r="AW91" s="95">
        <f>'[4]Populations-merged FY22'!K84</f>
        <v>276</v>
      </c>
      <c r="AX91" s="103">
        <f t="shared" si="111"/>
        <v>1268</v>
      </c>
      <c r="AY91" s="104">
        <f>'[4]Populations-merged FY22'!G84</f>
        <v>0</v>
      </c>
      <c r="AZ91" s="118">
        <f t="shared" si="112"/>
        <v>0</v>
      </c>
      <c r="BA91" s="119">
        <f t="shared" si="113"/>
        <v>349999.21184289403</v>
      </c>
      <c r="BB91" s="128">
        <f t="shared" si="119"/>
        <v>349999.21184289403</v>
      </c>
      <c r="BC91" s="121">
        <f>'[4]Spec Schs Calculations-22'!C82</f>
        <v>0</v>
      </c>
      <c r="BD91" s="129">
        <f t="shared" si="114"/>
        <v>0</v>
      </c>
      <c r="BE91" s="123">
        <f>'[4]Spec Schs Calculations-22'!D82</f>
        <v>0</v>
      </c>
      <c r="BF91" s="130">
        <f t="shared" si="115"/>
        <v>0</v>
      </c>
      <c r="BG91" s="123">
        <f>'[4]Spec Schs Calculations-22'!E82</f>
        <v>0</v>
      </c>
      <c r="BH91" s="130">
        <f t="shared" si="116"/>
        <v>0</v>
      </c>
      <c r="BI91" s="131">
        <f>'[4]Spec Schs Calculations-22'!F82</f>
        <v>0</v>
      </c>
      <c r="BJ91" s="130">
        <f t="shared" si="117"/>
        <v>0</v>
      </c>
      <c r="BK91" s="127">
        <f t="shared" si="118"/>
        <v>0</v>
      </c>
      <c r="BL91" s="11"/>
    </row>
    <row r="92" spans="1:68" ht="14.5" x14ac:dyDescent="0.35">
      <c r="A92" s="101">
        <v>4702430</v>
      </c>
      <c r="B92" s="95" t="s">
        <v>436</v>
      </c>
      <c r="C92" s="95">
        <f>'[4]2021-2022 Prelim-merged'!F85</f>
        <v>263739.78906075854</v>
      </c>
      <c r="D92" s="95">
        <f>'[4]2021-2022 Prelim-merged'!G85</f>
        <v>65195.739721784943</v>
      </c>
      <c r="E92" s="95">
        <f>'[4]2021-2022 Prelim-merged'!H85</f>
        <v>133265.72765549988</v>
      </c>
      <c r="F92" s="95">
        <f>'[4]2021-2022 Prelim-merged'!I85</f>
        <v>118449.44660378336</v>
      </c>
      <c r="G92" s="95">
        <f>'[4]2021-2022 Prelim-merged'!J85</f>
        <v>580650.70304182672</v>
      </c>
      <c r="H92" s="95">
        <f>'[4]2021-2022 Prelim-merged'!K85</f>
        <v>259037.05287987253</v>
      </c>
      <c r="I92" s="95">
        <f>'[4]2021-2022 Prelim-merged'!L85</f>
        <v>65730.62246146558</v>
      </c>
      <c r="J92" s="95">
        <f>'[4]2021-2022 Prelim-merged'!M85</f>
        <v>123754.23098007709</v>
      </c>
      <c r="K92" s="95">
        <f>'[4]2021-2022 Prelim-merged'!N85</f>
        <v>106604.50194340503</v>
      </c>
      <c r="L92" s="95">
        <f>'[4]2021-2022 Prelim-merged'!O85</f>
        <v>555126.40826482023</v>
      </c>
      <c r="M92" s="95">
        <f t="shared" si="81"/>
        <v>555126.40826482023</v>
      </c>
      <c r="N92" s="95">
        <f>'[4]Hold Harmless Base-22'!Y84</f>
        <v>562824.8497928977</v>
      </c>
      <c r="O92" s="110">
        <f t="shared" si="82"/>
        <v>-7698.4415280774701</v>
      </c>
      <c r="P92" s="111" t="str">
        <f t="shared" si="83"/>
        <v>0</v>
      </c>
      <c r="Q92" s="112">
        <f t="shared" si="84"/>
        <v>0</v>
      </c>
      <c r="R92" s="113">
        <f t="shared" si="85"/>
        <v>555126.40826482023</v>
      </c>
      <c r="S92" s="114">
        <f t="shared" si="86"/>
        <v>0.98632178104625223</v>
      </c>
      <c r="T92" s="115">
        <f t="shared" si="87"/>
        <v>1</v>
      </c>
      <c r="U92" s="101" t="b">
        <f t="shared" si="88"/>
        <v>0</v>
      </c>
      <c r="V92" s="95">
        <f t="shared" si="89"/>
        <v>550140.50934794045</v>
      </c>
      <c r="W92" s="95">
        <f t="shared" si="90"/>
        <v>550140.50934794021</v>
      </c>
      <c r="X92" s="95">
        <f t="shared" si="91"/>
        <v>550140.50934794021</v>
      </c>
      <c r="Y92" s="95">
        <f>'[4]Hold Harmless Base-22'!L84</f>
        <v>255643.0335568529</v>
      </c>
      <c r="Z92" s="95">
        <f>'[4]Hold Harmless Base-22'!M84</f>
        <v>63194.244360377976</v>
      </c>
      <c r="AA92" s="95">
        <f>'[4]Hold Harmless Base-22'!N84</f>
        <v>129174.49812309103</v>
      </c>
      <c r="AB92" s="95">
        <f>'[4]Hold Harmless Base-22'!O84</f>
        <v>114813.07375257577</v>
      </c>
      <c r="AC92" s="95">
        <f t="shared" si="92"/>
        <v>562824.8497928977</v>
      </c>
      <c r="AD92" s="116">
        <f>'[4]Populations-merged FY22'!M85</f>
        <v>0.2217762167586553</v>
      </c>
      <c r="AE92" s="117">
        <f t="shared" si="93"/>
        <v>0</v>
      </c>
      <c r="AF92" s="117">
        <f t="shared" si="94"/>
        <v>0.9</v>
      </c>
      <c r="AG92" s="117">
        <f t="shared" si="95"/>
        <v>0</v>
      </c>
      <c r="AH92" s="117">
        <f t="shared" si="96"/>
        <v>0.9</v>
      </c>
      <c r="AI92" s="95">
        <f t="shared" si="97"/>
        <v>506542.36481360794</v>
      </c>
      <c r="AJ92" s="95">
        <f t="shared" si="98"/>
        <v>0</v>
      </c>
      <c r="AK92" s="95">
        <f t="shared" si="99"/>
        <v>550140.50934794021</v>
      </c>
      <c r="AL92" s="95">
        <f t="shared" si="100"/>
        <v>547047.82723508729</v>
      </c>
      <c r="AM92" s="95">
        <f t="shared" si="101"/>
        <v>547047.82723508729</v>
      </c>
      <c r="AN92" s="95">
        <f t="shared" si="102"/>
        <v>0</v>
      </c>
      <c r="AO92" s="95">
        <f t="shared" si="103"/>
        <v>547047.82723508729</v>
      </c>
      <c r="AP92" s="95">
        <f t="shared" si="104"/>
        <v>547004.12029537815</v>
      </c>
      <c r="AQ92" s="95">
        <f t="shared" si="105"/>
        <v>547004.12029537815</v>
      </c>
      <c r="AR92" s="95">
        <f t="shared" si="106"/>
        <v>0</v>
      </c>
      <c r="AS92" s="95">
        <f t="shared" si="107"/>
        <v>547004.12029537815</v>
      </c>
      <c r="AT92" s="95">
        <f t="shared" si="108"/>
        <v>547004.12029537803</v>
      </c>
      <c r="AU92" s="95">
        <f t="shared" si="109"/>
        <v>547004.12029537803</v>
      </c>
      <c r="AV92" s="95">
        <f t="shared" si="110"/>
        <v>0</v>
      </c>
      <c r="AW92" s="95">
        <f>'[4]Populations-merged FY22'!K85</f>
        <v>442</v>
      </c>
      <c r="AX92" s="103">
        <f t="shared" si="111"/>
        <v>1238</v>
      </c>
      <c r="AY92" s="104">
        <f>'[4]Populations-merged FY22'!G85</f>
        <v>0</v>
      </c>
      <c r="AZ92" s="118">
        <f t="shared" si="112"/>
        <v>0</v>
      </c>
      <c r="BA92" s="119">
        <f t="shared" si="113"/>
        <v>547004.12029537803</v>
      </c>
      <c r="BB92" s="128">
        <f t="shared" si="119"/>
        <v>545766.12029537803</v>
      </c>
      <c r="BC92" s="121">
        <f>'[4]Spec Schs Calculations-22'!C83</f>
        <v>0</v>
      </c>
      <c r="BD92" s="129">
        <f t="shared" si="114"/>
        <v>0</v>
      </c>
      <c r="BE92" s="123">
        <f>'[4]Spec Schs Calculations-22'!D83</f>
        <v>0</v>
      </c>
      <c r="BF92" s="130">
        <f t="shared" si="115"/>
        <v>0</v>
      </c>
      <c r="BG92" s="123">
        <f>'[4]Spec Schs Calculations-22'!E83</f>
        <v>1</v>
      </c>
      <c r="BH92" s="130">
        <f t="shared" si="116"/>
        <v>1238</v>
      </c>
      <c r="BI92" s="131">
        <f>'[4]Spec Schs Calculations-22'!F83</f>
        <v>0</v>
      </c>
      <c r="BJ92" s="130">
        <f t="shared" si="117"/>
        <v>0</v>
      </c>
      <c r="BK92" s="127">
        <f t="shared" si="118"/>
        <v>1238</v>
      </c>
      <c r="BL92" s="11"/>
    </row>
    <row r="93" spans="1:68" ht="14.5" x14ac:dyDescent="0.35">
      <c r="A93" s="101">
        <v>4702460</v>
      </c>
      <c r="B93" s="95" t="s">
        <v>437</v>
      </c>
      <c r="C93" s="95">
        <f>'[4]2021-2022 Prelim-merged'!F86</f>
        <v>121162.50993175876</v>
      </c>
      <c r="D93" s="95">
        <f>'[4]2021-2022 Prelim-merged'!G86</f>
        <v>29951.034273896919</v>
      </c>
      <c r="E93" s="95">
        <f>'[4]2021-2022 Prelim-merged'!H86</f>
        <v>64824.044652049328</v>
      </c>
      <c r="F93" s="95">
        <f>'[4]2021-2022 Prelim-merged'!I86</f>
        <v>55880.074406857777</v>
      </c>
      <c r="G93" s="95">
        <f>'[4]2021-2022 Prelim-merged'!J86</f>
        <v>271817.66326456278</v>
      </c>
      <c r="H93" s="95">
        <f>'[4]2021-2022 Prelim-merged'!K86</f>
        <v>115995.71045432807</v>
      </c>
      <c r="I93" s="95">
        <f>'[4]2021-2022 Prelim-merged'!L86</f>
        <v>29433.898225203837</v>
      </c>
      <c r="J93" s="95">
        <f>'[4]2021-2022 Prelim-merged'!M86</f>
        <v>59508.817350983511</v>
      </c>
      <c r="K93" s="95">
        <f>'[4]2021-2022 Prelim-merged'!N86</f>
        <v>50188.519480422641</v>
      </c>
      <c r="L93" s="95">
        <f>'[4]2021-2022 Prelim-merged'!O86</f>
        <v>255126.94551093804</v>
      </c>
      <c r="M93" s="95">
        <f t="shared" si="81"/>
        <v>255126.94551093804</v>
      </c>
      <c r="N93" s="95">
        <f>'[4]Hold Harmless Base-22'!Y85</f>
        <v>257079.34525752877</v>
      </c>
      <c r="O93" s="110">
        <f t="shared" si="82"/>
        <v>-1952.3997465907305</v>
      </c>
      <c r="P93" s="111" t="str">
        <f t="shared" si="83"/>
        <v>0</v>
      </c>
      <c r="Q93" s="112">
        <f t="shared" si="84"/>
        <v>0</v>
      </c>
      <c r="R93" s="113">
        <f t="shared" si="85"/>
        <v>255126.94551093804</v>
      </c>
      <c r="S93" s="114">
        <f t="shared" si="86"/>
        <v>0.99240545853796647</v>
      </c>
      <c r="T93" s="115">
        <f t="shared" si="87"/>
        <v>1</v>
      </c>
      <c r="U93" s="101" t="b">
        <f t="shared" si="88"/>
        <v>0</v>
      </c>
      <c r="V93" s="95">
        <f t="shared" si="89"/>
        <v>252835.50856549368</v>
      </c>
      <c r="W93" s="95">
        <f t="shared" si="90"/>
        <v>252835.50856549357</v>
      </c>
      <c r="X93" s="95">
        <f t="shared" si="91"/>
        <v>252835.50856549357</v>
      </c>
      <c r="Y93" s="95">
        <f>'[4]Hold Harmless Base-22'!L85</f>
        <v>114592.91625466719</v>
      </c>
      <c r="Z93" s="95">
        <f>'[4]Hold Harmless Base-22'!M85</f>
        <v>28327.049053559633</v>
      </c>
      <c r="AA93" s="95">
        <f>'[4]Hold Harmless Base-22'!N85</f>
        <v>61309.198070301703</v>
      </c>
      <c r="AB93" s="95">
        <f>'[4]Hold Harmless Base-22'!O85</f>
        <v>52850.181879000251</v>
      </c>
      <c r="AC93" s="95">
        <f t="shared" si="92"/>
        <v>257079.34525752877</v>
      </c>
      <c r="AD93" s="116">
        <f>'[4]Populations-merged FY22'!M86</f>
        <v>0.24634146341463414</v>
      </c>
      <c r="AE93" s="117">
        <f t="shared" si="93"/>
        <v>0</v>
      </c>
      <c r="AF93" s="117">
        <f t="shared" si="94"/>
        <v>0.9</v>
      </c>
      <c r="AG93" s="117">
        <f t="shared" si="95"/>
        <v>0</v>
      </c>
      <c r="AH93" s="117">
        <f t="shared" si="96"/>
        <v>0.9</v>
      </c>
      <c r="AI93" s="95">
        <f t="shared" si="97"/>
        <v>231371.41073177589</v>
      </c>
      <c r="AJ93" s="95">
        <f t="shared" si="98"/>
        <v>0</v>
      </c>
      <c r="AK93" s="95">
        <f t="shared" si="99"/>
        <v>252835.50856549357</v>
      </c>
      <c r="AL93" s="95">
        <f t="shared" si="100"/>
        <v>251414.16285190239</v>
      </c>
      <c r="AM93" s="95">
        <f t="shared" si="101"/>
        <v>251414.16285190239</v>
      </c>
      <c r="AN93" s="95">
        <f t="shared" si="102"/>
        <v>0</v>
      </c>
      <c r="AO93" s="95">
        <f t="shared" si="103"/>
        <v>251414.16285190239</v>
      </c>
      <c r="AP93" s="95">
        <f t="shared" si="104"/>
        <v>251394.07586295789</v>
      </c>
      <c r="AQ93" s="95">
        <f t="shared" si="105"/>
        <v>251394.07586295789</v>
      </c>
      <c r="AR93" s="95">
        <f t="shared" si="106"/>
        <v>0</v>
      </c>
      <c r="AS93" s="95">
        <f t="shared" si="107"/>
        <v>251394.07586295789</v>
      </c>
      <c r="AT93" s="95">
        <f t="shared" si="108"/>
        <v>251394.07586295783</v>
      </c>
      <c r="AU93" s="95">
        <f t="shared" si="109"/>
        <v>251394.07586295783</v>
      </c>
      <c r="AV93" s="95">
        <f t="shared" si="110"/>
        <v>0</v>
      </c>
      <c r="AW93" s="95">
        <f>'[4]Populations-merged FY22'!K86</f>
        <v>202</v>
      </c>
      <c r="AX93" s="103">
        <f t="shared" si="111"/>
        <v>1245</v>
      </c>
      <c r="AY93" s="104">
        <f>'[4]Populations-merged FY22'!G86</f>
        <v>0</v>
      </c>
      <c r="AZ93" s="118">
        <f t="shared" si="112"/>
        <v>0</v>
      </c>
      <c r="BA93" s="119">
        <f t="shared" si="113"/>
        <v>251394.07586295783</v>
      </c>
      <c r="BB93" s="128">
        <f t="shared" si="119"/>
        <v>250149.07586295783</v>
      </c>
      <c r="BC93" s="121">
        <f>'[4]Spec Schs Calculations-22'!C84</f>
        <v>0</v>
      </c>
      <c r="BD93" s="129">
        <f t="shared" si="114"/>
        <v>0</v>
      </c>
      <c r="BE93" s="123">
        <f>'[4]Spec Schs Calculations-22'!D84</f>
        <v>1</v>
      </c>
      <c r="BF93" s="130">
        <f t="shared" si="115"/>
        <v>1245</v>
      </c>
      <c r="BG93" s="123">
        <f>'[4]Spec Schs Calculations-22'!E84</f>
        <v>0</v>
      </c>
      <c r="BH93" s="130">
        <f t="shared" si="116"/>
        <v>0</v>
      </c>
      <c r="BI93" s="131">
        <f>'[4]Spec Schs Calculations-22'!F84</f>
        <v>0</v>
      </c>
      <c r="BJ93" s="130">
        <f t="shared" si="117"/>
        <v>0</v>
      </c>
      <c r="BK93" s="127">
        <f t="shared" si="118"/>
        <v>1245</v>
      </c>
      <c r="BL93" s="11"/>
    </row>
    <row r="94" spans="1:68" ht="14.5" x14ac:dyDescent="0.35">
      <c r="A94" s="101">
        <v>4702490</v>
      </c>
      <c r="B94" s="95" t="s">
        <v>438</v>
      </c>
      <c r="C94" s="95">
        <f>'[4]2021-2022 Prelim-merged'!F87</f>
        <v>410261.89409451338</v>
      </c>
      <c r="D94" s="95">
        <f>'[4]2021-2022 Prelim-merged'!G87</f>
        <v>101415.59512277656</v>
      </c>
      <c r="E94" s="95">
        <f>'[4]2021-2022 Prelim-merged'!H87</f>
        <v>159028.07312112238</v>
      </c>
      <c r="F94" s="95">
        <f>'[4]2021-2022 Prelim-merged'!I87</f>
        <v>135824.12661031864</v>
      </c>
      <c r="G94" s="95">
        <f>'[4]2021-2022 Prelim-merged'!J87</f>
        <v>806529.68894873094</v>
      </c>
      <c r="H94" s="95">
        <f>'[4]2021-2022 Prelim-merged'!K87</f>
        <v>420709.83066336607</v>
      </c>
      <c r="I94" s="95">
        <f>'[4]2021-2022 Prelim-merged'!L87</f>
        <v>86194.964712947622</v>
      </c>
      <c r="J94" s="95">
        <f>'[4]2021-2022 Prelim-merged'!M87</f>
        <v>167223.27432183805</v>
      </c>
      <c r="K94" s="95">
        <f>'[4]2021-2022 Prelim-merged'!N87</f>
        <v>144609.30976129867</v>
      </c>
      <c r="L94" s="95">
        <f>'[4]2021-2022 Prelim-merged'!O87</f>
        <v>818737.37945945037</v>
      </c>
      <c r="M94" s="95">
        <f t="shared" si="81"/>
        <v>818737.37945945037</v>
      </c>
      <c r="N94" s="95">
        <f>'[4]Hold Harmless Base-22'!Y86</f>
        <v>780337.96158928773</v>
      </c>
      <c r="O94" s="110">
        <f t="shared" si="82"/>
        <v>38399.417870162637</v>
      </c>
      <c r="P94" s="111">
        <f t="shared" si="83"/>
        <v>38399.417870162637</v>
      </c>
      <c r="Q94" s="112">
        <f t="shared" si="84"/>
        <v>33259.764908121877</v>
      </c>
      <c r="R94" s="113">
        <f t="shared" si="85"/>
        <v>785477.61455132847</v>
      </c>
      <c r="S94" s="114">
        <f t="shared" si="86"/>
        <v>1.0065864448675199</v>
      </c>
      <c r="T94" s="115">
        <f t="shared" si="87"/>
        <v>0.95937676018886453</v>
      </c>
      <c r="U94" s="101" t="b">
        <f t="shared" si="88"/>
        <v>0</v>
      </c>
      <c r="V94" s="95">
        <f t="shared" si="89"/>
        <v>778422.80337802076</v>
      </c>
      <c r="W94" s="95">
        <f t="shared" si="90"/>
        <v>778422.80337802041</v>
      </c>
      <c r="X94" s="95">
        <f t="shared" si="91"/>
        <v>778422.80337802041</v>
      </c>
      <c r="Y94" s="95">
        <f>'[4]Hold Harmless Base-22'!L86</f>
        <v>396938.80404174869</v>
      </c>
      <c r="Z94" s="95">
        <f>'[4]Hold Harmless Base-22'!M86</f>
        <v>98122.164448310345</v>
      </c>
      <c r="AA94" s="95">
        <f>'[4]Hold Harmless Base-22'!N86</f>
        <v>153863.70038846429</v>
      </c>
      <c r="AB94" s="95">
        <f>'[4]Hold Harmless Base-22'!O86</f>
        <v>131413.29271076445</v>
      </c>
      <c r="AC94" s="95">
        <f t="shared" si="92"/>
        <v>780337.96158928773</v>
      </c>
      <c r="AD94" s="116">
        <f>'[4]Populations-merged FY22'!M87</f>
        <v>0.15058823529411763</v>
      </c>
      <c r="AE94" s="117">
        <f t="shared" si="93"/>
        <v>0</v>
      </c>
      <c r="AF94" s="117">
        <f t="shared" si="94"/>
        <v>0.9</v>
      </c>
      <c r="AG94" s="117">
        <f t="shared" si="95"/>
        <v>0</v>
      </c>
      <c r="AH94" s="117">
        <f t="shared" si="96"/>
        <v>0.9</v>
      </c>
      <c r="AI94" s="95">
        <f t="shared" si="97"/>
        <v>702304.16543035896</v>
      </c>
      <c r="AJ94" s="95">
        <f t="shared" si="98"/>
        <v>0</v>
      </c>
      <c r="AK94" s="95">
        <f t="shared" si="99"/>
        <v>778422.80337802041</v>
      </c>
      <c r="AL94" s="95">
        <f t="shared" si="100"/>
        <v>774046.80444804265</v>
      </c>
      <c r="AM94" s="95">
        <f t="shared" si="101"/>
        <v>774046.80444804265</v>
      </c>
      <c r="AN94" s="95">
        <f t="shared" si="102"/>
        <v>0</v>
      </c>
      <c r="AO94" s="95">
        <f t="shared" si="103"/>
        <v>774046.80444804265</v>
      </c>
      <c r="AP94" s="95">
        <f t="shared" si="104"/>
        <v>773984.96119535109</v>
      </c>
      <c r="AQ94" s="95">
        <f t="shared" si="105"/>
        <v>773984.96119535109</v>
      </c>
      <c r="AR94" s="95">
        <f t="shared" si="106"/>
        <v>0</v>
      </c>
      <c r="AS94" s="95">
        <f t="shared" si="107"/>
        <v>773984.96119535109</v>
      </c>
      <c r="AT94" s="95">
        <f t="shared" si="108"/>
        <v>773984.96119535097</v>
      </c>
      <c r="AU94" s="95">
        <f t="shared" si="109"/>
        <v>773984.96119535097</v>
      </c>
      <c r="AV94" s="95">
        <f t="shared" si="110"/>
        <v>0</v>
      </c>
      <c r="AW94" s="95">
        <f>'[4]Populations-merged FY22'!K87</f>
        <v>704</v>
      </c>
      <c r="AX94" s="103">
        <f t="shared" si="111"/>
        <v>1099</v>
      </c>
      <c r="AY94" s="104">
        <f>'[4]Populations-merged FY22'!G87</f>
        <v>0</v>
      </c>
      <c r="AZ94" s="118">
        <f t="shared" si="112"/>
        <v>0</v>
      </c>
      <c r="BA94" s="119">
        <f t="shared" si="113"/>
        <v>773984.96119535097</v>
      </c>
      <c r="BB94" s="128">
        <f t="shared" si="119"/>
        <v>773984.96119535097</v>
      </c>
      <c r="BC94" s="121">
        <f>'[4]Spec Schs Calculations-22'!C85</f>
        <v>0</v>
      </c>
      <c r="BD94" s="129">
        <f t="shared" si="114"/>
        <v>0</v>
      </c>
      <c r="BE94" s="123">
        <f>'[4]Spec Schs Calculations-22'!D85</f>
        <v>0</v>
      </c>
      <c r="BF94" s="130">
        <f t="shared" si="115"/>
        <v>0</v>
      </c>
      <c r="BG94" s="123">
        <f>'[4]Spec Schs Calculations-22'!E85</f>
        <v>0</v>
      </c>
      <c r="BH94" s="130">
        <f t="shared" si="116"/>
        <v>0</v>
      </c>
      <c r="BI94" s="131">
        <f>'[4]Spec Schs Calculations-22'!F85</f>
        <v>0</v>
      </c>
      <c r="BJ94" s="130">
        <f t="shared" si="117"/>
        <v>0</v>
      </c>
      <c r="BK94" s="127">
        <f t="shared" si="118"/>
        <v>0</v>
      </c>
      <c r="BL94" s="11"/>
    </row>
    <row r="95" spans="1:68" ht="14.5" x14ac:dyDescent="0.35">
      <c r="A95" s="101">
        <v>4702520</v>
      </c>
      <c r="B95" s="95" t="s">
        <v>439</v>
      </c>
      <c r="C95" s="95">
        <f>'[4]2021-2022 Prelim-merged'!F88</f>
        <v>465489.45676108263</v>
      </c>
      <c r="D95" s="95">
        <f>'[4]2021-2022 Prelim-merged'!G88</f>
        <v>106749.02553870986</v>
      </c>
      <c r="E95" s="95">
        <f>'[4]2021-2022 Prelim-merged'!H88</f>
        <v>190343.71511550283</v>
      </c>
      <c r="F95" s="95">
        <f>'[4]2021-2022 Prelim-merged'!I88</f>
        <v>162570.47170304047</v>
      </c>
      <c r="G95" s="95">
        <f>'[4]2021-2022 Prelim-merged'!J88</f>
        <v>925152.6691183357</v>
      </c>
      <c r="H95" s="95">
        <f>'[4]2021-2022 Prelim-merged'!K88</f>
        <v>435134.16771468159</v>
      </c>
      <c r="I95" s="95">
        <f>'[4]2021-2022 Prelim-merged'!L88</f>
        <v>90896.035194052398</v>
      </c>
      <c r="J95" s="95">
        <f>'[4]2021-2022 Prelim-merged'!M88</f>
        <v>175768.39550790782</v>
      </c>
      <c r="K95" s="95">
        <f>'[4]2021-2022 Prelim-merged'!N88</f>
        <v>151998.8557533593</v>
      </c>
      <c r="L95" s="95">
        <f>'[4]2021-2022 Prelim-merged'!O88</f>
        <v>853797.45417000109</v>
      </c>
      <c r="M95" s="95">
        <f t="shared" si="81"/>
        <v>853797.45417000109</v>
      </c>
      <c r="N95" s="95">
        <f>'[4]Hold Harmless Base-22'!Y87</f>
        <v>906066.10843380447</v>
      </c>
      <c r="O95" s="110">
        <f t="shared" si="82"/>
        <v>-52268.654263803386</v>
      </c>
      <c r="P95" s="111" t="str">
        <f t="shared" si="83"/>
        <v>0</v>
      </c>
      <c r="Q95" s="112">
        <f t="shared" si="84"/>
        <v>0</v>
      </c>
      <c r="R95" s="113">
        <f t="shared" si="85"/>
        <v>853797.45417000109</v>
      </c>
      <c r="S95" s="114">
        <f t="shared" si="86"/>
        <v>0.94231253792932035</v>
      </c>
      <c r="T95" s="115">
        <f t="shared" si="87"/>
        <v>1</v>
      </c>
      <c r="U95" s="101" t="b">
        <f t="shared" si="88"/>
        <v>0</v>
      </c>
      <c r="V95" s="95">
        <f t="shared" si="89"/>
        <v>846129.02453198936</v>
      </c>
      <c r="W95" s="95">
        <f t="shared" si="90"/>
        <v>846129.02453198901</v>
      </c>
      <c r="X95" s="95">
        <f t="shared" si="91"/>
        <v>846129.02453198901</v>
      </c>
      <c r="Y95" s="95">
        <f>'[4]Hold Harmless Base-22'!L87</f>
        <v>455886.07662605384</v>
      </c>
      <c r="Z95" s="95">
        <f>'[4]Hold Harmless Base-22'!M87</f>
        <v>104546.71685824</v>
      </c>
      <c r="AA95" s="95">
        <f>'[4]Hold Harmless Base-22'!N87</f>
        <v>186416.78825170919</v>
      </c>
      <c r="AB95" s="95">
        <f>'[4]Hold Harmless Base-22'!O87</f>
        <v>159216.52669780148</v>
      </c>
      <c r="AC95" s="95">
        <f t="shared" si="92"/>
        <v>906066.10843380447</v>
      </c>
      <c r="AD95" s="116">
        <f>'[4]Populations-merged FY22'!M88</f>
        <v>0.12112676056338029</v>
      </c>
      <c r="AE95" s="117">
        <f t="shared" si="93"/>
        <v>0.85</v>
      </c>
      <c r="AF95" s="117">
        <f t="shared" si="94"/>
        <v>0</v>
      </c>
      <c r="AG95" s="117">
        <f t="shared" si="95"/>
        <v>0</v>
      </c>
      <c r="AH95" s="117">
        <f t="shared" si="96"/>
        <v>0.85</v>
      </c>
      <c r="AI95" s="95">
        <f t="shared" si="97"/>
        <v>770156.1921687338</v>
      </c>
      <c r="AJ95" s="95">
        <f t="shared" si="98"/>
        <v>0</v>
      </c>
      <c r="AK95" s="95">
        <f t="shared" si="99"/>
        <v>846129.02453198901</v>
      </c>
      <c r="AL95" s="95">
        <f t="shared" si="100"/>
        <v>841372.40680457</v>
      </c>
      <c r="AM95" s="95">
        <f t="shared" si="101"/>
        <v>841372.40680457</v>
      </c>
      <c r="AN95" s="95">
        <f t="shared" si="102"/>
        <v>0</v>
      </c>
      <c r="AO95" s="95">
        <f t="shared" si="103"/>
        <v>841372.40680457</v>
      </c>
      <c r="AP95" s="95">
        <f t="shared" si="104"/>
        <v>841305.18450475205</v>
      </c>
      <c r="AQ95" s="95">
        <f t="shared" si="105"/>
        <v>841305.18450475205</v>
      </c>
      <c r="AR95" s="95">
        <f t="shared" si="106"/>
        <v>0</v>
      </c>
      <c r="AS95" s="95">
        <f t="shared" si="107"/>
        <v>841305.18450475205</v>
      </c>
      <c r="AT95" s="95">
        <f t="shared" si="108"/>
        <v>841305.18450475193</v>
      </c>
      <c r="AU95" s="95">
        <f t="shared" si="109"/>
        <v>841305.18450475193</v>
      </c>
      <c r="AV95" s="95">
        <f t="shared" si="110"/>
        <v>0</v>
      </c>
      <c r="AW95" s="95">
        <f>'[4]Populations-merged FY22'!K88</f>
        <v>731</v>
      </c>
      <c r="AX95" s="103">
        <f t="shared" si="111"/>
        <v>1151</v>
      </c>
      <c r="AY95" s="104">
        <f>'[4]Populations-merged FY22'!G88</f>
        <v>0</v>
      </c>
      <c r="AZ95" s="118">
        <f t="shared" si="112"/>
        <v>0</v>
      </c>
      <c r="BA95" s="119">
        <f t="shared" si="113"/>
        <v>841305.18450475193</v>
      </c>
      <c r="BB95" s="128">
        <f t="shared" si="119"/>
        <v>841305.18450475193</v>
      </c>
      <c r="BC95" s="121">
        <f>'[4]Spec Schs Calculations-22'!C86</f>
        <v>0</v>
      </c>
      <c r="BD95" s="129">
        <f t="shared" si="114"/>
        <v>0</v>
      </c>
      <c r="BE95" s="123">
        <f>'[4]Spec Schs Calculations-22'!D86</f>
        <v>0</v>
      </c>
      <c r="BF95" s="130">
        <f t="shared" si="115"/>
        <v>0</v>
      </c>
      <c r="BG95" s="123">
        <f>'[4]Spec Schs Calculations-22'!E86</f>
        <v>0</v>
      </c>
      <c r="BH95" s="130">
        <f t="shared" si="116"/>
        <v>0</v>
      </c>
      <c r="BI95" s="131">
        <f>'[4]Spec Schs Calculations-22'!F86</f>
        <v>0</v>
      </c>
      <c r="BJ95" s="130">
        <f t="shared" si="117"/>
        <v>0</v>
      </c>
      <c r="BK95" s="127">
        <f t="shared" si="118"/>
        <v>0</v>
      </c>
      <c r="BL95" s="11"/>
    </row>
    <row r="96" spans="1:68" ht="14.5" x14ac:dyDescent="0.35">
      <c r="A96" s="101">
        <v>4702550</v>
      </c>
      <c r="B96" s="95" t="s">
        <v>440</v>
      </c>
      <c r="C96" s="95">
        <f>'[4]2021-2022 Prelim-merged'!F89</f>
        <v>567491.38372688857</v>
      </c>
      <c r="D96" s="95">
        <f>'[4]2021-2022 Prelim-merged'!G89</f>
        <v>140282.28611076376</v>
      </c>
      <c r="E96" s="95">
        <f>'[4]2021-2022 Prelim-merged'!H89</f>
        <v>279293.58067212714</v>
      </c>
      <c r="F96" s="95">
        <f>'[4]2021-2022 Prelim-merged'!I89</f>
        <v>231627.09663024251</v>
      </c>
      <c r="G96" s="95">
        <f>'[4]2021-2022 Prelim-merged'!J89</f>
        <v>1218694.3471400219</v>
      </c>
      <c r="H96" s="95">
        <f>'[4]2021-2022 Prelim-merged'!K89</f>
        <v>510690.26579158637</v>
      </c>
      <c r="I96" s="95">
        <f>'[4]2021-2022 Prelim-merged'!L89</f>
        <v>126733.52033753572</v>
      </c>
      <c r="J96" s="95">
        <f>'[4]2021-2022 Prelim-merged'!M89</f>
        <v>251340.85805651173</v>
      </c>
      <c r="K96" s="95">
        <f>'[4]2021-2022 Prelim-merged'!N89</f>
        <v>208439.31406009445</v>
      </c>
      <c r="L96" s="95">
        <f>'[4]2021-2022 Prelim-merged'!O89</f>
        <v>1097203.9582457284</v>
      </c>
      <c r="M96" s="95">
        <f t="shared" si="81"/>
        <v>1097203.9582457284</v>
      </c>
      <c r="N96" s="95">
        <f>'[4]Hold Harmless Base-22'!Y88</f>
        <v>1181307.4309113333</v>
      </c>
      <c r="O96" s="110">
        <f t="shared" si="82"/>
        <v>-84103.472665604902</v>
      </c>
      <c r="P96" s="111" t="str">
        <f t="shared" si="83"/>
        <v>0</v>
      </c>
      <c r="Q96" s="112">
        <f t="shared" si="84"/>
        <v>0</v>
      </c>
      <c r="R96" s="113">
        <f t="shared" si="85"/>
        <v>1097203.9582457284</v>
      </c>
      <c r="S96" s="114">
        <f t="shared" si="86"/>
        <v>0.92880475440612242</v>
      </c>
      <c r="T96" s="115">
        <f t="shared" si="87"/>
        <v>1</v>
      </c>
      <c r="U96" s="101" t="b">
        <f t="shared" si="88"/>
        <v>0</v>
      </c>
      <c r="V96" s="95">
        <f t="shared" si="89"/>
        <v>1087349.35946324</v>
      </c>
      <c r="W96" s="95">
        <f t="shared" si="90"/>
        <v>1087349.3594632396</v>
      </c>
      <c r="X96" s="95">
        <f t="shared" si="91"/>
        <v>1087349.3594632396</v>
      </c>
      <c r="Y96" s="95">
        <f>'[4]Hold Harmless Base-22'!L88</f>
        <v>550081.97104380664</v>
      </c>
      <c r="Z96" s="95">
        <f>'[4]Hold Harmless Base-22'!M88</f>
        <v>135978.72788757176</v>
      </c>
      <c r="AA96" s="95">
        <f>'[4]Hold Harmless Base-22'!N88</f>
        <v>270725.45550743432</v>
      </c>
      <c r="AB96" s="95">
        <f>'[4]Hold Harmless Base-22'!O88</f>
        <v>224521.27647252067</v>
      </c>
      <c r="AC96" s="95">
        <f t="shared" si="92"/>
        <v>1181307.4309113333</v>
      </c>
      <c r="AD96" s="116">
        <f>'[4]Populations-merged FY22'!M89</f>
        <v>0.19948908499767765</v>
      </c>
      <c r="AE96" s="117">
        <f t="shared" si="93"/>
        <v>0</v>
      </c>
      <c r="AF96" s="117">
        <f t="shared" si="94"/>
        <v>0.9</v>
      </c>
      <c r="AG96" s="117">
        <f t="shared" si="95"/>
        <v>0</v>
      </c>
      <c r="AH96" s="117">
        <f t="shared" si="96"/>
        <v>0.9</v>
      </c>
      <c r="AI96" s="95">
        <f t="shared" si="97"/>
        <v>1063176.6878202001</v>
      </c>
      <c r="AJ96" s="95">
        <f t="shared" si="98"/>
        <v>0</v>
      </c>
      <c r="AK96" s="95">
        <f t="shared" si="99"/>
        <v>1087349.3594632396</v>
      </c>
      <c r="AL96" s="95">
        <f t="shared" si="100"/>
        <v>1081236.69214045</v>
      </c>
      <c r="AM96" s="95">
        <f t="shared" si="101"/>
        <v>1081236.69214045</v>
      </c>
      <c r="AN96" s="95">
        <f t="shared" si="102"/>
        <v>0</v>
      </c>
      <c r="AO96" s="95">
        <f t="shared" si="103"/>
        <v>1081236.69214045</v>
      </c>
      <c r="AP96" s="95">
        <f t="shared" si="104"/>
        <v>1081150.3056408388</v>
      </c>
      <c r="AQ96" s="95">
        <f t="shared" si="105"/>
        <v>1081150.3056408388</v>
      </c>
      <c r="AR96" s="95">
        <f t="shared" si="106"/>
        <v>0</v>
      </c>
      <c r="AS96" s="95">
        <f t="shared" si="107"/>
        <v>1081150.3056408388</v>
      </c>
      <c r="AT96" s="95">
        <f t="shared" si="108"/>
        <v>1081150.3056408386</v>
      </c>
      <c r="AU96" s="95">
        <f t="shared" si="109"/>
        <v>1081150.3056408386</v>
      </c>
      <c r="AV96" s="95">
        <f t="shared" si="110"/>
        <v>0</v>
      </c>
      <c r="AW96" s="95">
        <f>'[4]Populations-merged FY22'!K89</f>
        <v>859</v>
      </c>
      <c r="AX96" s="103">
        <f t="shared" si="111"/>
        <v>1259</v>
      </c>
      <c r="AY96" s="104">
        <f>'[4]Populations-merged FY22'!G89</f>
        <v>0</v>
      </c>
      <c r="AZ96" s="118">
        <f t="shared" si="112"/>
        <v>0</v>
      </c>
      <c r="BA96" s="119">
        <f t="shared" si="113"/>
        <v>1081150.3056408386</v>
      </c>
      <c r="BB96" s="128">
        <f t="shared" si="119"/>
        <v>1079891.3056408386</v>
      </c>
      <c r="BC96" s="121">
        <f>'[4]Spec Schs Calculations-22'!C87</f>
        <v>1</v>
      </c>
      <c r="BD96" s="129">
        <f t="shared" si="114"/>
        <v>1259</v>
      </c>
      <c r="BE96" s="123">
        <f>'[4]Spec Schs Calculations-22'!D87</f>
        <v>0</v>
      </c>
      <c r="BF96" s="130">
        <f t="shared" si="115"/>
        <v>0</v>
      </c>
      <c r="BG96" s="123">
        <f>'[4]Spec Schs Calculations-22'!E87</f>
        <v>0</v>
      </c>
      <c r="BH96" s="130">
        <f t="shared" si="116"/>
        <v>0</v>
      </c>
      <c r="BI96" s="131">
        <f>'[4]Spec Schs Calculations-22'!F87</f>
        <v>0</v>
      </c>
      <c r="BJ96" s="130">
        <f t="shared" si="117"/>
        <v>0</v>
      </c>
      <c r="BK96" s="127">
        <f t="shared" si="118"/>
        <v>1259</v>
      </c>
      <c r="BL96" s="11"/>
    </row>
    <row r="97" spans="1:67" ht="14.5" x14ac:dyDescent="0.35">
      <c r="A97" s="101">
        <v>4702580</v>
      </c>
      <c r="B97" s="95" t="s">
        <v>441</v>
      </c>
      <c r="C97" s="95">
        <f>'[4]2021-2022 Prelim-merged'!F90</f>
        <v>2282363.5591796418</v>
      </c>
      <c r="D97" s="95">
        <f>'[4]2021-2022 Prelim-merged'!G90</f>
        <v>564193.90143852355</v>
      </c>
      <c r="E97" s="95">
        <f>'[4]2021-2022 Prelim-merged'!H90</f>
        <v>1411014.6581617598</v>
      </c>
      <c r="F97" s="95">
        <f>'[4]2021-2022 Prelim-merged'!I90</f>
        <v>1286462.8093747594</v>
      </c>
      <c r="G97" s="95">
        <f>'[4]2021-2022 Prelim-merged'!J90</f>
        <v>5544034.9281546846</v>
      </c>
      <c r="H97" s="95">
        <f>'[4]2021-2022 Prelim-merged'!K90</f>
        <v>2695547.9864645679</v>
      </c>
      <c r="I97" s="95">
        <f>'[4]2021-2022 Prelim-merged'!L90</f>
        <v>683994.99243543611</v>
      </c>
      <c r="J97" s="95">
        <f>'[4]2021-2022 Prelim-merged'!M90</f>
        <v>1778690.7113281663</v>
      </c>
      <c r="K97" s="95">
        <f>'[4]2021-2022 Prelim-merged'!N90</f>
        <v>1652230.6410165126</v>
      </c>
      <c r="L97" s="95">
        <f>'[4]2021-2022 Prelim-merged'!O90</f>
        <v>6810464.3312446829</v>
      </c>
      <c r="M97" s="95">
        <f t="shared" si="81"/>
        <v>6810464.3312446829</v>
      </c>
      <c r="N97" s="95">
        <f>'[4]Hold Harmless Base-22'!Y89</f>
        <v>5103742.003357837</v>
      </c>
      <c r="O97" s="110">
        <f t="shared" si="82"/>
        <v>1706722.3278868459</v>
      </c>
      <c r="P97" s="111">
        <f t="shared" si="83"/>
        <v>1706722.3278868459</v>
      </c>
      <c r="Q97" s="112">
        <f t="shared" si="84"/>
        <v>1478282.3943033533</v>
      </c>
      <c r="R97" s="113">
        <f t="shared" si="85"/>
        <v>5332181.9369413294</v>
      </c>
      <c r="S97" s="114">
        <f t="shared" si="86"/>
        <v>1.0447593027690658</v>
      </c>
      <c r="T97" s="115">
        <f t="shared" si="87"/>
        <v>0.78293955853768016</v>
      </c>
      <c r="U97" s="101" t="b">
        <f t="shared" si="88"/>
        <v>0</v>
      </c>
      <c r="V97" s="95">
        <f t="shared" si="89"/>
        <v>5284290.6463304181</v>
      </c>
      <c r="W97" s="95">
        <f t="shared" si="90"/>
        <v>5284290.6463304162</v>
      </c>
      <c r="X97" s="95">
        <f t="shared" si="91"/>
        <v>5284290.6463304162</v>
      </c>
      <c r="Y97" s="95">
        <f>'[4]Hold Harmless Base-22'!L89</f>
        <v>2101104.1443412458</v>
      </c>
      <c r="Z97" s="95">
        <f>'[4]Hold Harmless Base-22'!M89</f>
        <v>519387.08001043514</v>
      </c>
      <c r="AA97" s="95">
        <f>'[4]Hold Harmless Base-22'!N89</f>
        <v>1298955.5209405501</v>
      </c>
      <c r="AB97" s="95">
        <f>'[4]Hold Harmless Base-22'!O89</f>
        <v>1184295.258065606</v>
      </c>
      <c r="AC97" s="95">
        <f t="shared" si="92"/>
        <v>5103742.003357837</v>
      </c>
      <c r="AD97" s="116">
        <f>'[4]Populations-merged FY22'!M90</f>
        <v>0.28337787959781086</v>
      </c>
      <c r="AE97" s="117">
        <f t="shared" si="93"/>
        <v>0</v>
      </c>
      <c r="AF97" s="117">
        <f t="shared" si="94"/>
        <v>0.9</v>
      </c>
      <c r="AG97" s="117">
        <f t="shared" si="95"/>
        <v>0</v>
      </c>
      <c r="AH97" s="117">
        <f t="shared" si="96"/>
        <v>0.9</v>
      </c>
      <c r="AI97" s="95">
        <f t="shared" si="97"/>
        <v>4593367.8030220531</v>
      </c>
      <c r="AJ97" s="95">
        <f t="shared" si="98"/>
        <v>0</v>
      </c>
      <c r="AK97" s="95">
        <f t="shared" si="99"/>
        <v>5284290.6463304162</v>
      </c>
      <c r="AL97" s="95">
        <f t="shared" si="100"/>
        <v>5254584.3606028082</v>
      </c>
      <c r="AM97" s="95">
        <f t="shared" si="101"/>
        <v>5254584.3606028082</v>
      </c>
      <c r="AN97" s="95">
        <f t="shared" si="102"/>
        <v>0</v>
      </c>
      <c r="AO97" s="95">
        <f t="shared" si="103"/>
        <v>5254584.3606028082</v>
      </c>
      <c r="AP97" s="95">
        <f t="shared" si="104"/>
        <v>5254164.5402682573</v>
      </c>
      <c r="AQ97" s="95">
        <f t="shared" si="105"/>
        <v>5254164.5402682573</v>
      </c>
      <c r="AR97" s="95">
        <f t="shared" si="106"/>
        <v>0</v>
      </c>
      <c r="AS97" s="95">
        <f t="shared" si="107"/>
        <v>5254164.5402682573</v>
      </c>
      <c r="AT97" s="95">
        <f t="shared" si="108"/>
        <v>5254164.5402682563</v>
      </c>
      <c r="AU97" s="95">
        <f t="shared" si="109"/>
        <v>5254164.5402682563</v>
      </c>
      <c r="AV97" s="95">
        <f t="shared" si="110"/>
        <v>0</v>
      </c>
      <c r="AW97" s="95">
        <f>'[4]Populations-merged FY22'!K90</f>
        <v>4453</v>
      </c>
      <c r="AX97" s="103">
        <f t="shared" si="111"/>
        <v>1180</v>
      </c>
      <c r="AY97" s="104">
        <f>'[4]Populations-merged FY22'!G90</f>
        <v>50</v>
      </c>
      <c r="AZ97" s="118">
        <f t="shared" si="112"/>
        <v>59000</v>
      </c>
      <c r="BA97" s="119">
        <f t="shared" si="113"/>
        <v>5195164.5402682563</v>
      </c>
      <c r="BB97" s="128">
        <f t="shared" si="119"/>
        <v>5181004.5402682563</v>
      </c>
      <c r="BC97" s="121">
        <f>'[4]Spec Schs Calculations-22'!C88</f>
        <v>2</v>
      </c>
      <c r="BD97" s="129">
        <f t="shared" si="114"/>
        <v>2360</v>
      </c>
      <c r="BE97" s="123">
        <f>'[4]Spec Schs Calculations-22'!D88</f>
        <v>9</v>
      </c>
      <c r="BF97" s="130">
        <f t="shared" si="115"/>
        <v>10620</v>
      </c>
      <c r="BG97" s="123">
        <f>'[4]Spec Schs Calculations-22'!E88</f>
        <v>1</v>
      </c>
      <c r="BH97" s="130">
        <f t="shared" si="116"/>
        <v>1180</v>
      </c>
      <c r="BI97" s="131">
        <f>'[4]Spec Schs Calculations-22'!F88</f>
        <v>0</v>
      </c>
      <c r="BJ97" s="130">
        <f t="shared" si="117"/>
        <v>0</v>
      </c>
      <c r="BK97" s="127">
        <f t="shared" si="118"/>
        <v>14160</v>
      </c>
      <c r="BL97" s="11"/>
    </row>
    <row r="98" spans="1:67" ht="14.5" x14ac:dyDescent="0.35">
      <c r="A98" s="101">
        <v>4702610</v>
      </c>
      <c r="B98" s="95" t="s">
        <v>442</v>
      </c>
      <c r="C98" s="95">
        <f>'[4]2021-2022 Prelim-merged'!F91</f>
        <v>198368.38835339126</v>
      </c>
      <c r="D98" s="95">
        <f>'[4]2021-2022 Prelim-merged'!G91</f>
        <v>49036.111927496364</v>
      </c>
      <c r="E98" s="95">
        <f>'[4]2021-2022 Prelim-merged'!H91</f>
        <v>111050.25677679219</v>
      </c>
      <c r="F98" s="95">
        <f>'[4]2021-2022 Prelim-merged'!I91</f>
        <v>97575.224693790515</v>
      </c>
      <c r="G98" s="95">
        <f>'[4]2021-2022 Prelim-merged'!J91</f>
        <v>456029.98175147036</v>
      </c>
      <c r="H98" s="95">
        <f>'[4]2021-2022 Prelim-merged'!K91</f>
        <v>178513.37989934298</v>
      </c>
      <c r="I98" s="95">
        <f>'[4]2021-2022 Prelim-merged'!L91</f>
        <v>44128.256013351347</v>
      </c>
      <c r="J98" s="95">
        <f>'[4]2021-2022 Prelim-merged'!M91</f>
        <v>99935.941092900364</v>
      </c>
      <c r="K98" s="95">
        <f>'[4]2021-2022 Prelim-merged'!N91</f>
        <v>87807.140012209522</v>
      </c>
      <c r="L98" s="95">
        <f>'[4]2021-2022 Prelim-merged'!O91</f>
        <v>410384.71701780421</v>
      </c>
      <c r="M98" s="95">
        <f t="shared" si="81"/>
        <v>410384.71701780421</v>
      </c>
      <c r="N98" s="95">
        <f>'[4]Hold Harmless Base-22'!Y90</f>
        <v>403089.47475121496</v>
      </c>
      <c r="O98" s="110">
        <f t="shared" si="82"/>
        <v>7295.2422665892518</v>
      </c>
      <c r="P98" s="111">
        <f t="shared" si="83"/>
        <v>7295.2422665892518</v>
      </c>
      <c r="Q98" s="112">
        <f t="shared" si="84"/>
        <v>6318.794820144627</v>
      </c>
      <c r="R98" s="113">
        <f t="shared" si="85"/>
        <v>404065.92219765962</v>
      </c>
      <c r="S98" s="114">
        <f t="shared" si="86"/>
        <v>1.0024224086899003</v>
      </c>
      <c r="T98" s="115">
        <f t="shared" si="87"/>
        <v>0.98460275307993383</v>
      </c>
      <c r="U98" s="101" t="b">
        <f t="shared" si="88"/>
        <v>0</v>
      </c>
      <c r="V98" s="95">
        <f t="shared" si="89"/>
        <v>400436.78149413847</v>
      </c>
      <c r="W98" s="95">
        <f t="shared" si="90"/>
        <v>400436.7814941383</v>
      </c>
      <c r="X98" s="95">
        <f t="shared" si="91"/>
        <v>400436.7814941383</v>
      </c>
      <c r="Y98" s="95">
        <f>'[4]Hold Harmless Base-22'!L90</f>
        <v>175339.80805716116</v>
      </c>
      <c r="Z98" s="95">
        <f>'[4]Hold Harmless Base-22'!M90</f>
        <v>43343.511154203996</v>
      </c>
      <c r="AA98" s="95">
        <f>'[4]Hold Harmless Base-22'!N90</f>
        <v>98158.435774821482</v>
      </c>
      <c r="AB98" s="95">
        <f>'[4]Hold Harmless Base-22'!O90</f>
        <v>86247.719765028349</v>
      </c>
      <c r="AC98" s="95">
        <f t="shared" si="92"/>
        <v>403089.47475121496</v>
      </c>
      <c r="AD98" s="116">
        <f>'[4]Populations-merged FY22'!M91</f>
        <v>0.21183800623052959</v>
      </c>
      <c r="AE98" s="117">
        <f t="shared" si="93"/>
        <v>0</v>
      </c>
      <c r="AF98" s="117">
        <f t="shared" si="94"/>
        <v>0.9</v>
      </c>
      <c r="AG98" s="117">
        <f t="shared" si="95"/>
        <v>0</v>
      </c>
      <c r="AH98" s="117">
        <f t="shared" si="96"/>
        <v>0.9</v>
      </c>
      <c r="AI98" s="95">
        <f t="shared" si="97"/>
        <v>362780.52727609349</v>
      </c>
      <c r="AJ98" s="95">
        <f t="shared" si="98"/>
        <v>0</v>
      </c>
      <c r="AK98" s="95">
        <f t="shared" si="99"/>
        <v>400436.7814941383</v>
      </c>
      <c r="AL98" s="95">
        <f t="shared" si="100"/>
        <v>398185.67718458083</v>
      </c>
      <c r="AM98" s="95">
        <f t="shared" si="101"/>
        <v>398185.67718458083</v>
      </c>
      <c r="AN98" s="95">
        <f t="shared" si="102"/>
        <v>0</v>
      </c>
      <c r="AO98" s="95">
        <f t="shared" si="103"/>
        <v>398185.67718458083</v>
      </c>
      <c r="AP98" s="95">
        <f t="shared" si="104"/>
        <v>398153.86373698205</v>
      </c>
      <c r="AQ98" s="95">
        <f t="shared" si="105"/>
        <v>398153.86373698205</v>
      </c>
      <c r="AR98" s="95">
        <f t="shared" si="106"/>
        <v>0</v>
      </c>
      <c r="AS98" s="95">
        <f t="shared" si="107"/>
        <v>398153.86373698205</v>
      </c>
      <c r="AT98" s="95">
        <f t="shared" si="108"/>
        <v>398153.86373698193</v>
      </c>
      <c r="AU98" s="95">
        <f t="shared" si="109"/>
        <v>398153.86373698193</v>
      </c>
      <c r="AV98" s="95">
        <f t="shared" si="110"/>
        <v>0</v>
      </c>
      <c r="AW98" s="95">
        <f>'[4]Populations-merged FY22'!K91</f>
        <v>272</v>
      </c>
      <c r="AX98" s="103">
        <f t="shared" si="111"/>
        <v>1464</v>
      </c>
      <c r="AY98" s="104">
        <f>'[4]Populations-merged FY22'!G91</f>
        <v>0</v>
      </c>
      <c r="AZ98" s="118">
        <f t="shared" si="112"/>
        <v>0</v>
      </c>
      <c r="BA98" s="119">
        <f t="shared" si="113"/>
        <v>398153.86373698193</v>
      </c>
      <c r="BB98" s="128">
        <f t="shared" si="119"/>
        <v>398153.86373698193</v>
      </c>
      <c r="BC98" s="121">
        <f>'[4]Spec Schs Calculations-22'!C89</f>
        <v>0</v>
      </c>
      <c r="BD98" s="129">
        <f t="shared" si="114"/>
        <v>0</v>
      </c>
      <c r="BE98" s="123">
        <f>'[4]Spec Schs Calculations-22'!D89</f>
        <v>0</v>
      </c>
      <c r="BF98" s="130">
        <f t="shared" si="115"/>
        <v>0</v>
      </c>
      <c r="BG98" s="123">
        <f>'[4]Spec Schs Calculations-22'!E89</f>
        <v>0</v>
      </c>
      <c r="BH98" s="130">
        <f t="shared" si="116"/>
        <v>0</v>
      </c>
      <c r="BI98" s="131">
        <f>'[4]Spec Schs Calculations-22'!F89</f>
        <v>0</v>
      </c>
      <c r="BJ98" s="130">
        <f t="shared" si="117"/>
        <v>0</v>
      </c>
      <c r="BK98" s="127">
        <f t="shared" si="118"/>
        <v>0</v>
      </c>
      <c r="BL98" s="11"/>
    </row>
    <row r="99" spans="1:67" ht="14.5" x14ac:dyDescent="0.35">
      <c r="A99" s="101">
        <v>4702640</v>
      </c>
      <c r="B99" s="95" t="s">
        <v>443</v>
      </c>
      <c r="C99" s="95">
        <f>'[4]2021-2022 Prelim-merged'!F92</f>
        <v>517335.74008071877</v>
      </c>
      <c r="D99" s="95">
        <f>'[4]2021-2022 Prelim-merged'!G92</f>
        <v>127883.95099273202</v>
      </c>
      <c r="E99" s="95">
        <f>'[4]2021-2022 Prelim-merged'!H92</f>
        <v>236814.4768404323</v>
      </c>
      <c r="F99" s="95">
        <f>'[4]2021-2022 Prelim-merged'!I92</f>
        <v>214227.64244582952</v>
      </c>
      <c r="G99" s="95">
        <f>'[4]2021-2022 Prelim-merged'!J92</f>
        <v>1096261.8103597125</v>
      </c>
      <c r="H99" s="95">
        <f>'[4]2021-2022 Prelim-merged'!K92</f>
        <v>528291.34450442658</v>
      </c>
      <c r="I99" s="95">
        <f>'[4]2021-2022 Prelim-merged'!L92</f>
        <v>134053.86808266412</v>
      </c>
      <c r="J99" s="95">
        <f>'[4]2021-2022 Prelim-merged'!M92</f>
        <v>246859.43626962448</v>
      </c>
      <c r="K99" s="95">
        <f>'[4]2021-2022 Prelim-merged'!N92</f>
        <v>202460.0947875439</v>
      </c>
      <c r="L99" s="95">
        <f>'[4]2021-2022 Prelim-merged'!O92</f>
        <v>1111664.7436442592</v>
      </c>
      <c r="M99" s="95">
        <f t="shared" si="81"/>
        <v>1111664.7436442592</v>
      </c>
      <c r="N99" s="95">
        <f>'[4]Hold Harmless Base-22'!Y91</f>
        <v>1078295.2249375109</v>
      </c>
      <c r="O99" s="110">
        <f t="shared" si="82"/>
        <v>33369.518706748262</v>
      </c>
      <c r="P99" s="111">
        <f t="shared" si="83"/>
        <v>33369.518706748262</v>
      </c>
      <c r="Q99" s="112">
        <f t="shared" si="84"/>
        <v>28903.103454232692</v>
      </c>
      <c r="R99" s="113">
        <f t="shared" si="85"/>
        <v>1082761.6401900265</v>
      </c>
      <c r="S99" s="114">
        <f t="shared" si="86"/>
        <v>1.0041421079767596</v>
      </c>
      <c r="T99" s="115">
        <f t="shared" si="87"/>
        <v>0.97400016181184035</v>
      </c>
      <c r="U99" s="101" t="b">
        <f t="shared" si="88"/>
        <v>0</v>
      </c>
      <c r="V99" s="95">
        <f t="shared" si="89"/>
        <v>1073036.7558957683</v>
      </c>
      <c r="W99" s="95">
        <f t="shared" si="90"/>
        <v>1073036.7558957678</v>
      </c>
      <c r="X99" s="95">
        <f t="shared" si="91"/>
        <v>1073036.7558957678</v>
      </c>
      <c r="Y99" s="95">
        <f>'[4]Hold Harmless Base-22'!L91</f>
        <v>508857.14794307208</v>
      </c>
      <c r="Z99" s="95">
        <f>'[4]Hold Harmless Base-22'!M91</f>
        <v>125788.06668122283</v>
      </c>
      <c r="AA99" s="95">
        <f>'[4]Hold Harmless Base-22'!N91</f>
        <v>232933.33504824349</v>
      </c>
      <c r="AB99" s="95">
        <f>'[4]Hold Harmless Base-22'!O91</f>
        <v>210716.67526497244</v>
      </c>
      <c r="AC99" s="95">
        <f t="shared" si="92"/>
        <v>1078295.2249375109</v>
      </c>
      <c r="AD99" s="116">
        <f>'[4]Populations-merged FY22'!M92</f>
        <v>0.20802063789868669</v>
      </c>
      <c r="AE99" s="117">
        <f t="shared" si="93"/>
        <v>0</v>
      </c>
      <c r="AF99" s="117">
        <f t="shared" si="94"/>
        <v>0.9</v>
      </c>
      <c r="AG99" s="117">
        <f t="shared" si="95"/>
        <v>0</v>
      </c>
      <c r="AH99" s="117">
        <f t="shared" si="96"/>
        <v>0.9</v>
      </c>
      <c r="AI99" s="95">
        <f t="shared" si="97"/>
        <v>970465.70244375989</v>
      </c>
      <c r="AJ99" s="95">
        <f t="shared" si="98"/>
        <v>0</v>
      </c>
      <c r="AK99" s="95">
        <f t="shared" si="99"/>
        <v>1073036.7558957678</v>
      </c>
      <c r="AL99" s="95">
        <f t="shared" si="100"/>
        <v>1067004.548623255</v>
      </c>
      <c r="AM99" s="95">
        <f t="shared" si="101"/>
        <v>1067004.548623255</v>
      </c>
      <c r="AN99" s="95">
        <f t="shared" si="102"/>
        <v>0</v>
      </c>
      <c r="AO99" s="95">
        <f t="shared" si="103"/>
        <v>1067004.548623255</v>
      </c>
      <c r="AP99" s="95">
        <f t="shared" si="104"/>
        <v>1066919.2992151517</v>
      </c>
      <c r="AQ99" s="95">
        <f t="shared" si="105"/>
        <v>1066919.2992151517</v>
      </c>
      <c r="AR99" s="95">
        <f t="shared" si="106"/>
        <v>0</v>
      </c>
      <c r="AS99" s="95">
        <f t="shared" si="107"/>
        <v>1066919.2992151517</v>
      </c>
      <c r="AT99" s="95">
        <f t="shared" si="108"/>
        <v>1066919.2992151515</v>
      </c>
      <c r="AU99" s="95">
        <f t="shared" si="109"/>
        <v>1066919.2992151515</v>
      </c>
      <c r="AV99" s="95">
        <f t="shared" si="110"/>
        <v>0</v>
      </c>
      <c r="AW99" s="95">
        <f>'[4]Populations-merged FY22'!K92</f>
        <v>887</v>
      </c>
      <c r="AX99" s="103">
        <f t="shared" si="111"/>
        <v>1203</v>
      </c>
      <c r="AY99" s="104">
        <f>'[4]Populations-merged FY22'!G92</f>
        <v>0</v>
      </c>
      <c r="AZ99" s="118">
        <f t="shared" si="112"/>
        <v>0</v>
      </c>
      <c r="BA99" s="119">
        <f t="shared" si="113"/>
        <v>1066919.2992151515</v>
      </c>
      <c r="BB99" s="128">
        <f t="shared" si="119"/>
        <v>1066919.2992151515</v>
      </c>
      <c r="BC99" s="121">
        <f>'[4]Spec Schs Calculations-22'!C90</f>
        <v>0</v>
      </c>
      <c r="BD99" s="129">
        <f t="shared" si="114"/>
        <v>0</v>
      </c>
      <c r="BE99" s="123">
        <f>'[4]Spec Schs Calculations-22'!D90</f>
        <v>0</v>
      </c>
      <c r="BF99" s="130">
        <f t="shared" si="115"/>
        <v>0</v>
      </c>
      <c r="BG99" s="123">
        <f>'[4]Spec Schs Calculations-22'!E90</f>
        <v>0</v>
      </c>
      <c r="BH99" s="130">
        <f t="shared" si="116"/>
        <v>0</v>
      </c>
      <c r="BI99" s="131">
        <f>'[4]Spec Schs Calculations-22'!F90</f>
        <v>0</v>
      </c>
      <c r="BJ99" s="130">
        <f t="shared" si="117"/>
        <v>0</v>
      </c>
      <c r="BK99" s="127">
        <f t="shared" si="118"/>
        <v>0</v>
      </c>
      <c r="BL99" s="11"/>
    </row>
    <row r="100" spans="1:67" ht="14.5" x14ac:dyDescent="0.35">
      <c r="A100" s="101">
        <v>4702670</v>
      </c>
      <c r="B100" s="95" t="s">
        <v>444</v>
      </c>
      <c r="C100" s="95">
        <f>'[4]2021-2022 Prelim-merged'!F93</f>
        <v>598486.44440710591</v>
      </c>
      <c r="D100" s="95">
        <f>'[4]2021-2022 Prelim-merged'!G93</f>
        <v>147944.17859943502</v>
      </c>
      <c r="E100" s="95">
        <f>'[4]2021-2022 Prelim-merged'!H93</f>
        <v>265756.89379584731</v>
      </c>
      <c r="F100" s="95">
        <f>'[4]2021-2022 Prelim-merged'!I93</f>
        <v>226980.03743653384</v>
      </c>
      <c r="G100" s="95">
        <f>'[4]2021-2022 Prelim-merged'!J93</f>
        <v>1239167.554238922</v>
      </c>
      <c r="H100" s="95">
        <f>'[4]2021-2022 Prelim-merged'!K93</f>
        <v>673135.72906138562</v>
      </c>
      <c r="I100" s="95">
        <f>'[4]2021-2022 Prelim-merged'!L93</f>
        <v>170808.11405299642</v>
      </c>
      <c r="J100" s="95">
        <f>'[4]2021-2022 Prelim-merged'!M93</f>
        <v>316762.89507805923</v>
      </c>
      <c r="K100" s="95">
        <f>'[4]2021-2022 Prelim-merged'!N93</f>
        <v>273926.36462236056</v>
      </c>
      <c r="L100" s="95">
        <f>'[4]2021-2022 Prelim-merged'!O93</f>
        <v>1434633.1028148017</v>
      </c>
      <c r="M100" s="95">
        <f t="shared" si="81"/>
        <v>1434633.1028148017</v>
      </c>
      <c r="N100" s="95">
        <f>'[4]Hold Harmless Base-22'!Y92</f>
        <v>1089731.4446470973</v>
      </c>
      <c r="O100" s="110">
        <f t="shared" si="82"/>
        <v>344901.65816770447</v>
      </c>
      <c r="P100" s="111">
        <f t="shared" si="83"/>
        <v>344901.65816770447</v>
      </c>
      <c r="Q100" s="112">
        <f t="shared" si="84"/>
        <v>298737.55133128737</v>
      </c>
      <c r="R100" s="113">
        <f t="shared" si="85"/>
        <v>1135895.5514835143</v>
      </c>
      <c r="S100" s="114">
        <f t="shared" si="86"/>
        <v>1.0423628289916576</v>
      </c>
      <c r="T100" s="115">
        <f t="shared" si="87"/>
        <v>0.79176728130338436</v>
      </c>
      <c r="U100" s="101" t="b">
        <f t="shared" si="88"/>
        <v>0</v>
      </c>
      <c r="V100" s="95">
        <f t="shared" si="89"/>
        <v>1125693.4419900519</v>
      </c>
      <c r="W100" s="95">
        <f t="shared" si="90"/>
        <v>1125693.4419900514</v>
      </c>
      <c r="X100" s="95">
        <f t="shared" si="91"/>
        <v>1125693.4419900514</v>
      </c>
      <c r="Y100" s="95">
        <f>'[4]Hold Harmless Base-22'!L92</f>
        <v>526312.60028917168</v>
      </c>
      <c r="Z100" s="95">
        <f>'[4]Hold Harmless Base-22'!M92</f>
        <v>130103.00578060973</v>
      </c>
      <c r="AA100" s="95">
        <f>'[4]Hold Harmless Base-22'!N92</f>
        <v>233708.22033743782</v>
      </c>
      <c r="AB100" s="95">
        <f>'[4]Hold Harmless Base-22'!O92</f>
        <v>199607.61823987812</v>
      </c>
      <c r="AC100" s="95">
        <f t="shared" si="92"/>
        <v>1089731.4446470973</v>
      </c>
      <c r="AD100" s="116">
        <f>'[4]Populations-merged FY22'!M93</f>
        <v>0.1914418284928682</v>
      </c>
      <c r="AE100" s="117">
        <f t="shared" si="93"/>
        <v>0</v>
      </c>
      <c r="AF100" s="117">
        <f t="shared" si="94"/>
        <v>0.9</v>
      </c>
      <c r="AG100" s="117">
        <f t="shared" si="95"/>
        <v>0</v>
      </c>
      <c r="AH100" s="117">
        <f t="shared" si="96"/>
        <v>0.9</v>
      </c>
      <c r="AI100" s="95">
        <f t="shared" si="97"/>
        <v>980758.30018238758</v>
      </c>
      <c r="AJ100" s="95">
        <f t="shared" si="98"/>
        <v>0</v>
      </c>
      <c r="AK100" s="95">
        <f t="shared" si="99"/>
        <v>1125693.4419900514</v>
      </c>
      <c r="AL100" s="95">
        <f t="shared" si="100"/>
        <v>1119365.2187208275</v>
      </c>
      <c r="AM100" s="95">
        <f t="shared" si="101"/>
        <v>1119365.2187208275</v>
      </c>
      <c r="AN100" s="95">
        <f t="shared" si="102"/>
        <v>0</v>
      </c>
      <c r="AO100" s="95">
        <f t="shared" si="103"/>
        <v>1119365.2187208275</v>
      </c>
      <c r="AP100" s="95">
        <f t="shared" si="104"/>
        <v>1119275.7859040033</v>
      </c>
      <c r="AQ100" s="95">
        <f t="shared" si="105"/>
        <v>1119275.7859040033</v>
      </c>
      <c r="AR100" s="95">
        <f t="shared" si="106"/>
        <v>0</v>
      </c>
      <c r="AS100" s="95">
        <f t="shared" si="107"/>
        <v>1119275.7859040033</v>
      </c>
      <c r="AT100" s="95">
        <f t="shared" si="108"/>
        <v>1119275.7859040031</v>
      </c>
      <c r="AU100" s="95">
        <f t="shared" si="109"/>
        <v>1119275.7859040031</v>
      </c>
      <c r="AV100" s="95">
        <f t="shared" si="110"/>
        <v>0</v>
      </c>
      <c r="AW100" s="95">
        <f>'[4]Populations-merged FY22'!K93</f>
        <v>1114</v>
      </c>
      <c r="AX100" s="103">
        <f t="shared" si="111"/>
        <v>1005</v>
      </c>
      <c r="AY100" s="104">
        <f>'[4]Populations-merged FY22'!G93</f>
        <v>0</v>
      </c>
      <c r="AZ100" s="118">
        <f t="shared" si="112"/>
        <v>0</v>
      </c>
      <c r="BA100" s="119">
        <f t="shared" si="113"/>
        <v>1119275.7859040031</v>
      </c>
      <c r="BB100" s="128">
        <f t="shared" si="119"/>
        <v>1117265.7859040031</v>
      </c>
      <c r="BC100" s="121">
        <f>'[4]Spec Schs Calculations-22'!C91</f>
        <v>2</v>
      </c>
      <c r="BD100" s="129">
        <f t="shared" si="114"/>
        <v>2010</v>
      </c>
      <c r="BE100" s="123">
        <f>'[4]Spec Schs Calculations-22'!D91</f>
        <v>0</v>
      </c>
      <c r="BF100" s="130">
        <f t="shared" si="115"/>
        <v>0</v>
      </c>
      <c r="BG100" s="123">
        <f>'[4]Spec Schs Calculations-22'!E91</f>
        <v>0</v>
      </c>
      <c r="BH100" s="130">
        <f t="shared" si="116"/>
        <v>0</v>
      </c>
      <c r="BI100" s="131">
        <f>'[4]Spec Schs Calculations-22'!F91</f>
        <v>0</v>
      </c>
      <c r="BJ100" s="130">
        <f t="shared" si="117"/>
        <v>0</v>
      </c>
      <c r="BK100" s="127">
        <f t="shared" si="118"/>
        <v>2010</v>
      </c>
      <c r="BL100" s="11"/>
    </row>
    <row r="101" spans="1:67" ht="14.5" x14ac:dyDescent="0.35">
      <c r="A101" s="101">
        <v>4702700</v>
      </c>
      <c r="B101" s="95" t="s">
        <v>445</v>
      </c>
      <c r="C101" s="95">
        <f>'[4]2021-2022 Prelim-merged'!F94</f>
        <v>296116.17584341625</v>
      </c>
      <c r="D101" s="95">
        <f>'[4]2021-2022 Prelim-merged'!G94</f>
        <v>58582.866917905558</v>
      </c>
      <c r="E101" s="95">
        <f>'[4]2021-2022 Prelim-merged'!H94</f>
        <v>106728.82067472511</v>
      </c>
      <c r="F101" s="95">
        <f>'[4]2021-2022 Prelim-merged'!I94</f>
        <v>91155.9108262152</v>
      </c>
      <c r="G101" s="95">
        <f>'[4]2021-2022 Prelim-merged'!J94</f>
        <v>552583.77426226216</v>
      </c>
      <c r="H101" s="95">
        <f>'[4]2021-2022 Prelim-merged'!K94</f>
        <v>335365.83644308319</v>
      </c>
      <c r="I101" s="95">
        <f>'[4]2021-2022 Prelim-merged'!L94</f>
        <v>0</v>
      </c>
      <c r="J101" s="95">
        <f>'[4]2021-2022 Prelim-merged'!M94</f>
        <v>132449.37838408182</v>
      </c>
      <c r="K101" s="95">
        <f>'[4]2021-2022 Prelim-merged'!N94</f>
        <v>114537.96287694058</v>
      </c>
      <c r="L101" s="95">
        <f>'[4]2021-2022 Prelim-merged'!O94</f>
        <v>582353.17770410562</v>
      </c>
      <c r="M101" s="95">
        <f t="shared" si="81"/>
        <v>582353.17770410562</v>
      </c>
      <c r="N101" s="95">
        <f>'[4]Hold Harmless Base-22'!Y93</f>
        <v>487925.16797027516</v>
      </c>
      <c r="O101" s="110">
        <f t="shared" si="82"/>
        <v>94428.009733830462</v>
      </c>
      <c r="P101" s="111">
        <f t="shared" si="83"/>
        <v>94428.009733830462</v>
      </c>
      <c r="Q101" s="112">
        <f t="shared" si="84"/>
        <v>81789.088967658958</v>
      </c>
      <c r="R101" s="113">
        <f t="shared" si="85"/>
        <v>500564.08873644669</v>
      </c>
      <c r="S101" s="114">
        <f t="shared" si="86"/>
        <v>1.0259033999388643</v>
      </c>
      <c r="T101" s="115">
        <f t="shared" si="87"/>
        <v>0.85955414669478103</v>
      </c>
      <c r="U101" s="101" t="b">
        <f t="shared" si="88"/>
        <v>0</v>
      </c>
      <c r="V101" s="95">
        <f t="shared" si="89"/>
        <v>496068.24434730824</v>
      </c>
      <c r="W101" s="95">
        <f t="shared" si="90"/>
        <v>496068.24434730801</v>
      </c>
      <c r="X101" s="95">
        <f t="shared" si="91"/>
        <v>496068.24434730801</v>
      </c>
      <c r="Y101" s="95">
        <f>'[4]Hold Harmless Base-22'!L93</f>
        <v>292474.22968071391</v>
      </c>
      <c r="Z101" s="95">
        <f>'[4]Hold Harmless Base-22'!M93</f>
        <v>57862.353603278025</v>
      </c>
      <c r="AA101" s="95">
        <f>'[4]Hold Harmless Base-22'!N93</f>
        <v>105416.15810977423</v>
      </c>
      <c r="AB101" s="95">
        <f>'[4]Hold Harmless Base-22'!O93</f>
        <v>90034.780179787005</v>
      </c>
      <c r="AC101" s="95">
        <f t="shared" si="92"/>
        <v>545787.52157355309</v>
      </c>
      <c r="AD101" s="116">
        <f>'[4]Populations-merged FY22'!M94</f>
        <v>0.11249752426223014</v>
      </c>
      <c r="AE101" s="117">
        <f t="shared" si="93"/>
        <v>0.85</v>
      </c>
      <c r="AF101" s="117">
        <f t="shared" si="94"/>
        <v>0</v>
      </c>
      <c r="AG101" s="117">
        <f t="shared" si="95"/>
        <v>0</v>
      </c>
      <c r="AH101" s="117">
        <f t="shared" si="96"/>
        <v>0.85</v>
      </c>
      <c r="AI101" s="95">
        <f t="shared" si="97"/>
        <v>463919.39333752013</v>
      </c>
      <c r="AJ101" s="95">
        <f t="shared" si="98"/>
        <v>0</v>
      </c>
      <c r="AK101" s="95">
        <f t="shared" si="99"/>
        <v>496068.24434730801</v>
      </c>
      <c r="AL101" s="95">
        <f t="shared" si="100"/>
        <v>493279.53608100407</v>
      </c>
      <c r="AM101" s="95">
        <f t="shared" si="101"/>
        <v>493279.53608100407</v>
      </c>
      <c r="AN101" s="95">
        <f t="shared" si="102"/>
        <v>0</v>
      </c>
      <c r="AO101" s="95">
        <f t="shared" si="103"/>
        <v>493279.53608100407</v>
      </c>
      <c r="AP101" s="95">
        <f t="shared" si="104"/>
        <v>493240.12501332426</v>
      </c>
      <c r="AQ101" s="95">
        <f t="shared" si="105"/>
        <v>493240.12501332426</v>
      </c>
      <c r="AR101" s="95">
        <f t="shared" si="106"/>
        <v>0</v>
      </c>
      <c r="AS101" s="95">
        <f t="shared" si="107"/>
        <v>493240.12501332426</v>
      </c>
      <c r="AT101" s="95">
        <f t="shared" si="108"/>
        <v>493240.12501332414</v>
      </c>
      <c r="AU101" s="95">
        <f t="shared" si="109"/>
        <v>493240.12501332414</v>
      </c>
      <c r="AV101" s="95">
        <f t="shared" si="110"/>
        <v>0</v>
      </c>
      <c r="AW101" s="95">
        <f>'[4]Populations-merged FY22'!K94</f>
        <v>568</v>
      </c>
      <c r="AX101" s="103">
        <f t="shared" si="111"/>
        <v>868</v>
      </c>
      <c r="AY101" s="104">
        <f>'[4]Populations-merged FY22'!G94</f>
        <v>0</v>
      </c>
      <c r="AZ101" s="118">
        <f t="shared" si="112"/>
        <v>0</v>
      </c>
      <c r="BA101" s="119">
        <f t="shared" si="113"/>
        <v>493240.12501332414</v>
      </c>
      <c r="BB101" s="128">
        <f t="shared" si="119"/>
        <v>493240.12501332414</v>
      </c>
      <c r="BC101" s="121">
        <f>'[4]Spec Schs Calculations-22'!C92</f>
        <v>0</v>
      </c>
      <c r="BD101" s="129">
        <f t="shared" si="114"/>
        <v>0</v>
      </c>
      <c r="BE101" s="123">
        <f>'[4]Spec Schs Calculations-22'!D92</f>
        <v>0</v>
      </c>
      <c r="BF101" s="130">
        <f t="shared" si="115"/>
        <v>0</v>
      </c>
      <c r="BG101" s="123">
        <f>'[4]Spec Schs Calculations-22'!E92</f>
        <v>0</v>
      </c>
      <c r="BH101" s="130">
        <f t="shared" si="116"/>
        <v>0</v>
      </c>
      <c r="BI101" s="131">
        <f>'[4]Spec Schs Calculations-22'!F92</f>
        <v>0</v>
      </c>
      <c r="BJ101" s="130">
        <f t="shared" si="117"/>
        <v>0</v>
      </c>
      <c r="BK101" s="127">
        <f t="shared" si="118"/>
        <v>0</v>
      </c>
      <c r="BL101" s="11"/>
    </row>
    <row r="102" spans="1:67" ht="14.5" x14ac:dyDescent="0.35">
      <c r="A102" s="101">
        <v>4702760</v>
      </c>
      <c r="B102" s="95" t="s">
        <v>446</v>
      </c>
      <c r="C102" s="95">
        <f>'[4]2021-2022 Prelim-merged'!F95</f>
        <v>1165977.8281339947</v>
      </c>
      <c r="D102" s="95">
        <f>'[4]2021-2022 Prelim-merged'!G95</f>
        <v>236543.5272632775</v>
      </c>
      <c r="E102" s="95">
        <f>'[4]2021-2022 Prelim-merged'!H95</f>
        <v>587541.09265647072</v>
      </c>
      <c r="F102" s="95">
        <f>'[4]2021-2022 Prelim-merged'!I95</f>
        <v>501812.37935868558</v>
      </c>
      <c r="G102" s="95">
        <f>'[4]2021-2022 Prelim-merged'!J95</f>
        <v>2491874.8274124283</v>
      </c>
      <c r="H102" s="95">
        <f>'[4]2021-2022 Prelim-merged'!K95</f>
        <v>1098052.6580313854</v>
      </c>
      <c r="I102" s="95">
        <f>'[4]2021-2022 Prelim-merged'!L95</f>
        <v>201061.99817378586</v>
      </c>
      <c r="J102" s="95">
        <f>'[4]2021-2022 Prelim-merged'!M95</f>
        <v>568487.92335103219</v>
      </c>
      <c r="K102" s="95">
        <f>'[4]2021-2022 Prelim-merged'!N95</f>
        <v>491610.0736384815</v>
      </c>
      <c r="L102" s="95">
        <f>'[4]2021-2022 Prelim-merged'!O95</f>
        <v>2359212.653194685</v>
      </c>
      <c r="M102" s="95">
        <f t="shared" si="81"/>
        <v>2359212.653194685</v>
      </c>
      <c r="N102" s="95">
        <f>'[4]Hold Harmless Base-22'!Y94</f>
        <v>2461227.1468533357</v>
      </c>
      <c r="O102" s="110">
        <f t="shared" si="82"/>
        <v>-102014.49365865067</v>
      </c>
      <c r="P102" s="111" t="str">
        <f t="shared" si="83"/>
        <v>0</v>
      </c>
      <c r="Q102" s="112">
        <f t="shared" si="84"/>
        <v>0</v>
      </c>
      <c r="R102" s="113">
        <f t="shared" si="85"/>
        <v>2359212.653194685</v>
      </c>
      <c r="S102" s="114">
        <f t="shared" si="86"/>
        <v>0.95855136987698364</v>
      </c>
      <c r="T102" s="115">
        <f t="shared" si="87"/>
        <v>1</v>
      </c>
      <c r="U102" s="101" t="b">
        <f t="shared" si="88"/>
        <v>0</v>
      </c>
      <c r="V102" s="95">
        <f t="shared" si="89"/>
        <v>2338023.2526597334</v>
      </c>
      <c r="W102" s="95">
        <f t="shared" si="90"/>
        <v>2338023.252659732</v>
      </c>
      <c r="X102" s="95">
        <f t="shared" si="91"/>
        <v>2338023.252659732</v>
      </c>
      <c r="Y102" s="95">
        <f>'[4]Hold Harmless Base-22'!L94</f>
        <v>1151637.4143930918</v>
      </c>
      <c r="Z102" s="95">
        <f>'[4]Hold Harmless Base-22'!M94</f>
        <v>233634.26778437587</v>
      </c>
      <c r="AA102" s="95">
        <f>'[4]Hold Harmless Base-22'!N94</f>
        <v>580314.89833684103</v>
      </c>
      <c r="AB102" s="95">
        <f>'[4]Hold Harmless Base-22'!O94</f>
        <v>495640.56633902708</v>
      </c>
      <c r="AC102" s="95">
        <f t="shared" si="92"/>
        <v>2461227.1468533357</v>
      </c>
      <c r="AD102" s="116">
        <f>'[4]Populations-merged FY22'!M95</f>
        <v>0.11583642188579685</v>
      </c>
      <c r="AE102" s="117">
        <f t="shared" si="93"/>
        <v>0.85</v>
      </c>
      <c r="AF102" s="117">
        <f t="shared" si="94"/>
        <v>0</v>
      </c>
      <c r="AG102" s="117">
        <f t="shared" si="95"/>
        <v>0</v>
      </c>
      <c r="AH102" s="117">
        <f t="shared" si="96"/>
        <v>0.85</v>
      </c>
      <c r="AI102" s="95">
        <f t="shared" si="97"/>
        <v>2092043.0748253353</v>
      </c>
      <c r="AJ102" s="95">
        <f t="shared" si="98"/>
        <v>0</v>
      </c>
      <c r="AK102" s="95">
        <f t="shared" si="99"/>
        <v>2338023.252659732</v>
      </c>
      <c r="AL102" s="95">
        <f t="shared" si="100"/>
        <v>2324879.7691858374</v>
      </c>
      <c r="AM102" s="95">
        <f t="shared" si="101"/>
        <v>2324879.7691858374</v>
      </c>
      <c r="AN102" s="95">
        <f t="shared" si="102"/>
        <v>0</v>
      </c>
      <c r="AO102" s="95">
        <f t="shared" si="103"/>
        <v>2324879.7691858374</v>
      </c>
      <c r="AP102" s="95">
        <f t="shared" si="104"/>
        <v>2324694.0205641557</v>
      </c>
      <c r="AQ102" s="95">
        <f t="shared" si="105"/>
        <v>2324694.0205641557</v>
      </c>
      <c r="AR102" s="95">
        <f t="shared" si="106"/>
        <v>0</v>
      </c>
      <c r="AS102" s="95">
        <f t="shared" si="107"/>
        <v>2324694.0205641557</v>
      </c>
      <c r="AT102" s="95">
        <f t="shared" si="108"/>
        <v>2324694.0205641552</v>
      </c>
      <c r="AU102" s="95">
        <f t="shared" si="109"/>
        <v>2324694.0205641552</v>
      </c>
      <c r="AV102" s="95">
        <f t="shared" si="110"/>
        <v>0</v>
      </c>
      <c r="AW102" s="95">
        <f>'[4]Populations-merged FY22'!K95</f>
        <v>1844</v>
      </c>
      <c r="AX102" s="103">
        <f t="shared" si="111"/>
        <v>1261</v>
      </c>
      <c r="AY102" s="104">
        <f>'[4]Populations-merged FY22'!G95</f>
        <v>26</v>
      </c>
      <c r="AZ102" s="118">
        <f t="shared" si="112"/>
        <v>32786</v>
      </c>
      <c r="BA102" s="119">
        <f t="shared" si="113"/>
        <v>2291908.0205641552</v>
      </c>
      <c r="BB102" s="128">
        <f t="shared" si="119"/>
        <v>2286864.0205641552</v>
      </c>
      <c r="BC102" s="121">
        <f>'[4]Spec Schs Calculations-22'!C93</f>
        <v>1</v>
      </c>
      <c r="BD102" s="129">
        <f t="shared" si="114"/>
        <v>1261</v>
      </c>
      <c r="BE102" s="123">
        <f>'[4]Spec Schs Calculations-22'!D93</f>
        <v>0</v>
      </c>
      <c r="BF102" s="130">
        <f t="shared" si="115"/>
        <v>0</v>
      </c>
      <c r="BG102" s="123">
        <f>'[4]Spec Schs Calculations-22'!E93</f>
        <v>3</v>
      </c>
      <c r="BH102" s="130">
        <f t="shared" si="116"/>
        <v>3783</v>
      </c>
      <c r="BI102" s="131">
        <f>'[4]Spec Schs Calculations-22'!F93</f>
        <v>0</v>
      </c>
      <c r="BJ102" s="130">
        <f t="shared" si="117"/>
        <v>0</v>
      </c>
      <c r="BK102" s="127">
        <f t="shared" si="118"/>
        <v>5044</v>
      </c>
      <c r="BL102" s="11"/>
    </row>
    <row r="103" spans="1:67" ht="14.5" x14ac:dyDescent="0.35">
      <c r="A103" s="101">
        <v>4702790</v>
      </c>
      <c r="B103" s="95" t="s">
        <v>447</v>
      </c>
      <c r="C103" s="95">
        <f>'[4]2021-2022 Prelim-merged'!F96</f>
        <v>154411.75684326462</v>
      </c>
      <c r="D103" s="95">
        <f>'[4]2021-2022 Prelim-merged'!G96</f>
        <v>38170.155307198867</v>
      </c>
      <c r="E103" s="95">
        <f>'[4]2021-2022 Prelim-merged'!H96</f>
        <v>80228.027872243634</v>
      </c>
      <c r="F103" s="95">
        <f>'[4]2021-2022 Prelim-merged'!I96</f>
        <v>68263.39565248444</v>
      </c>
      <c r="G103" s="95">
        <f>'[4]2021-2022 Prelim-merged'!J96</f>
        <v>341073.33567519154</v>
      </c>
      <c r="H103" s="95">
        <f>'[4]2021-2022 Prelim-merged'!K96</f>
        <v>138956.43776255677</v>
      </c>
      <c r="I103" s="95">
        <f>'[4]2021-2022 Prelim-merged'!L96</f>
        <v>35229.173523430502</v>
      </c>
      <c r="J103" s="95">
        <f>'[4]2021-2022 Prelim-merged'!M96</f>
        <v>72198.513539283187</v>
      </c>
      <c r="K103" s="95">
        <f>'[4]2021-2022 Prelim-merged'!N96</f>
        <v>61429.666788643342</v>
      </c>
      <c r="L103" s="95">
        <f>'[4]2021-2022 Prelim-merged'!O96</f>
        <v>307813.79161391384</v>
      </c>
      <c r="M103" s="95">
        <f t="shared" si="81"/>
        <v>307813.79161391384</v>
      </c>
      <c r="N103" s="95">
        <f>'[4]Hold Harmless Base-22'!Y95</f>
        <v>333111.35819427384</v>
      </c>
      <c r="O103" s="110">
        <f t="shared" si="82"/>
        <v>-25297.566580359999</v>
      </c>
      <c r="P103" s="111" t="str">
        <f t="shared" si="83"/>
        <v>0</v>
      </c>
      <c r="Q103" s="112">
        <f t="shared" si="84"/>
        <v>0</v>
      </c>
      <c r="R103" s="113">
        <f t="shared" si="85"/>
        <v>307813.79161391384</v>
      </c>
      <c r="S103" s="114">
        <f t="shared" si="86"/>
        <v>0.92405672770363412</v>
      </c>
      <c r="T103" s="115">
        <f t="shared" si="87"/>
        <v>1</v>
      </c>
      <c r="U103" s="101" t="b">
        <f t="shared" si="88"/>
        <v>0</v>
      </c>
      <c r="V103" s="95">
        <f t="shared" si="89"/>
        <v>305049.14481030445</v>
      </c>
      <c r="W103" s="95">
        <f t="shared" si="90"/>
        <v>305049.14481030434</v>
      </c>
      <c r="X103" s="95">
        <f t="shared" si="91"/>
        <v>305049.14481030434</v>
      </c>
      <c r="Y103" s="95">
        <f>'[4]Hold Harmless Base-22'!L95</f>
        <v>150807.18620645054</v>
      </c>
      <c r="Z103" s="95">
        <f>'[4]Hold Harmless Base-22'!M95</f>
        <v>37279.115506630966</v>
      </c>
      <c r="AA103" s="95">
        <f>'[4]Hold Harmless Base-22'!N95</f>
        <v>78355.193837906932</v>
      </c>
      <c r="AB103" s="95">
        <f>'[4]Hold Harmless Base-22'!O95</f>
        <v>66669.862643285349</v>
      </c>
      <c r="AC103" s="95">
        <f t="shared" si="92"/>
        <v>333111.35819427384</v>
      </c>
      <c r="AD103" s="116">
        <f>'[4]Populations-merged FY22'!M96</f>
        <v>0.20692798541476753</v>
      </c>
      <c r="AE103" s="117">
        <f t="shared" si="93"/>
        <v>0</v>
      </c>
      <c r="AF103" s="117">
        <f t="shared" si="94"/>
        <v>0.9</v>
      </c>
      <c r="AG103" s="117">
        <f t="shared" si="95"/>
        <v>0</v>
      </c>
      <c r="AH103" s="117">
        <f t="shared" si="96"/>
        <v>0.9</v>
      </c>
      <c r="AI103" s="95">
        <f t="shared" si="97"/>
        <v>299800.22237484646</v>
      </c>
      <c r="AJ103" s="95">
        <f t="shared" si="98"/>
        <v>0</v>
      </c>
      <c r="AK103" s="95">
        <f t="shared" si="99"/>
        <v>305049.14481030434</v>
      </c>
      <c r="AL103" s="95">
        <f t="shared" si="100"/>
        <v>303334.27375888138</v>
      </c>
      <c r="AM103" s="95">
        <f t="shared" si="101"/>
        <v>303334.27375888138</v>
      </c>
      <c r="AN103" s="95">
        <f t="shared" si="102"/>
        <v>0</v>
      </c>
      <c r="AO103" s="95">
        <f t="shared" si="103"/>
        <v>303334.27375888138</v>
      </c>
      <c r="AP103" s="95">
        <f t="shared" si="104"/>
        <v>303310.03856013849</v>
      </c>
      <c r="AQ103" s="95">
        <f t="shared" si="105"/>
        <v>303310.03856013849</v>
      </c>
      <c r="AR103" s="95">
        <f t="shared" si="106"/>
        <v>0</v>
      </c>
      <c r="AS103" s="95">
        <f t="shared" si="107"/>
        <v>303310.03856013849</v>
      </c>
      <c r="AT103" s="95">
        <f t="shared" si="108"/>
        <v>303310.03856013843</v>
      </c>
      <c r="AU103" s="95">
        <f t="shared" si="109"/>
        <v>303310.03856013843</v>
      </c>
      <c r="AV103" s="95">
        <f t="shared" si="110"/>
        <v>0</v>
      </c>
      <c r="AW103" s="95">
        <f>'[4]Populations-merged FY22'!K96</f>
        <v>227</v>
      </c>
      <c r="AX103" s="103">
        <f t="shared" si="111"/>
        <v>1336</v>
      </c>
      <c r="AY103" s="104">
        <f>'[4]Populations-merged FY22'!G96</f>
        <v>0</v>
      </c>
      <c r="AZ103" s="118">
        <f t="shared" si="112"/>
        <v>0</v>
      </c>
      <c r="BA103" s="119">
        <f t="shared" si="113"/>
        <v>303310.03856013843</v>
      </c>
      <c r="BB103" s="128">
        <f t="shared" si="119"/>
        <v>303310.03856013843</v>
      </c>
      <c r="BC103" s="121">
        <f>'[4]Spec Schs Calculations-22'!C94</f>
        <v>0</v>
      </c>
      <c r="BD103" s="129">
        <f t="shared" si="114"/>
        <v>0</v>
      </c>
      <c r="BE103" s="123">
        <f>'[4]Spec Schs Calculations-22'!D94</f>
        <v>0</v>
      </c>
      <c r="BF103" s="130">
        <f t="shared" si="115"/>
        <v>0</v>
      </c>
      <c r="BG103" s="123">
        <f>'[4]Spec Schs Calculations-22'!E94</f>
        <v>0</v>
      </c>
      <c r="BH103" s="130">
        <f t="shared" si="116"/>
        <v>0</v>
      </c>
      <c r="BI103" s="131">
        <f>'[4]Spec Schs Calculations-22'!F94</f>
        <v>0</v>
      </c>
      <c r="BJ103" s="130">
        <f t="shared" si="117"/>
        <v>0</v>
      </c>
      <c r="BK103" s="127">
        <f t="shared" si="118"/>
        <v>0</v>
      </c>
      <c r="BL103" s="11"/>
    </row>
    <row r="104" spans="1:67" ht="14.5" x14ac:dyDescent="0.35">
      <c r="A104" s="101">
        <v>4702820</v>
      </c>
      <c r="B104" s="95" t="s">
        <v>448</v>
      </c>
      <c r="C104" s="95">
        <f>'[4]2021-2022 Prelim-merged'!F97</f>
        <v>730642.46427161014</v>
      </c>
      <c r="D104" s="95">
        <f>'[4]2021-2022 Prelim-merged'!G97</f>
        <v>178842.5240204146</v>
      </c>
      <c r="E104" s="95">
        <f>'[4]2021-2022 Prelim-merged'!H97</f>
        <v>326310.99699702743</v>
      </c>
      <c r="F104" s="95">
        <f>'[4]2021-2022 Prelim-merged'!I97</f>
        <v>283461.20732557122</v>
      </c>
      <c r="G104" s="95">
        <f>'[4]2021-2022 Prelim-merged'!J97</f>
        <v>1519257.1926146233</v>
      </c>
      <c r="H104" s="95">
        <f>'[4]2021-2022 Prelim-merged'!K97</f>
        <v>689964.12228792021</v>
      </c>
      <c r="I104" s="95">
        <f>'[4]2021-2022 Prelim-merged'!L97</f>
        <v>175078.31690432131</v>
      </c>
      <c r="J104" s="95">
        <f>'[4]2021-2022 Prelim-merged'!M97</f>
        <v>326732.20312847412</v>
      </c>
      <c r="K104" s="95">
        <f>'[4]2021-2022 Prelim-merged'!N97</f>
        <v>282547.50161309802</v>
      </c>
      <c r="L104" s="95">
        <f>'[4]2021-2022 Prelim-merged'!O97</f>
        <v>1474322.1439338136</v>
      </c>
      <c r="M104" s="95">
        <f t="shared" si="81"/>
        <v>1474322.1439338136</v>
      </c>
      <c r="N104" s="95">
        <f>'[4]Hold Harmless Base-22'!Y96</f>
        <v>1500571.7800834058</v>
      </c>
      <c r="O104" s="110">
        <f t="shared" si="82"/>
        <v>-26249.636149592232</v>
      </c>
      <c r="P104" s="111" t="str">
        <f t="shared" si="83"/>
        <v>0</v>
      </c>
      <c r="Q104" s="112">
        <f t="shared" si="84"/>
        <v>0</v>
      </c>
      <c r="R104" s="113">
        <f t="shared" si="85"/>
        <v>1474322.1439338136</v>
      </c>
      <c r="S104" s="114">
        <f t="shared" si="86"/>
        <v>0.98250691070031104</v>
      </c>
      <c r="T104" s="115">
        <f t="shared" si="87"/>
        <v>1</v>
      </c>
      <c r="U104" s="101" t="b">
        <f t="shared" si="88"/>
        <v>0</v>
      </c>
      <c r="V104" s="95">
        <f t="shared" si="89"/>
        <v>1461080.4370520455</v>
      </c>
      <c r="W104" s="95">
        <f t="shared" si="90"/>
        <v>1461080.4370520448</v>
      </c>
      <c r="X104" s="95">
        <f t="shared" si="91"/>
        <v>1461080.4370520448</v>
      </c>
      <c r="Y104" s="95">
        <f>'[4]Hold Harmless Base-22'!L96</f>
        <v>721656.25974738155</v>
      </c>
      <c r="Z104" s="95">
        <f>'[4]Hold Harmless Base-22'!M96</f>
        <v>176642.93177514471</v>
      </c>
      <c r="AA104" s="95">
        <f>'[4]Hold Harmless Base-22'!N96</f>
        <v>322297.68337113038</v>
      </c>
      <c r="AB104" s="95">
        <f>'[4]Hold Harmless Base-22'!O96</f>
        <v>279974.9051897492</v>
      </c>
      <c r="AC104" s="95">
        <f t="shared" si="92"/>
        <v>1500571.7800834058</v>
      </c>
      <c r="AD104" s="116">
        <f>'[4]Populations-merged FY22'!M97</f>
        <v>0.17553674024795887</v>
      </c>
      <c r="AE104" s="117">
        <f t="shared" si="93"/>
        <v>0</v>
      </c>
      <c r="AF104" s="117">
        <f t="shared" si="94"/>
        <v>0.9</v>
      </c>
      <c r="AG104" s="117">
        <f t="shared" si="95"/>
        <v>0</v>
      </c>
      <c r="AH104" s="117">
        <f t="shared" si="96"/>
        <v>0.9</v>
      </c>
      <c r="AI104" s="95">
        <f t="shared" si="97"/>
        <v>1350514.6020750653</v>
      </c>
      <c r="AJ104" s="95">
        <f t="shared" si="98"/>
        <v>0</v>
      </c>
      <c r="AK104" s="95">
        <f t="shared" si="99"/>
        <v>1461080.4370520448</v>
      </c>
      <c r="AL104" s="95">
        <f t="shared" si="100"/>
        <v>1452866.7947982396</v>
      </c>
      <c r="AM104" s="95">
        <f t="shared" si="101"/>
        <v>1452866.7947982396</v>
      </c>
      <c r="AN104" s="95">
        <f t="shared" si="102"/>
        <v>0</v>
      </c>
      <c r="AO104" s="95">
        <f t="shared" si="103"/>
        <v>1452866.7947982396</v>
      </c>
      <c r="AP104" s="95">
        <f t="shared" si="104"/>
        <v>1452750.716535528</v>
      </c>
      <c r="AQ104" s="95">
        <f t="shared" si="105"/>
        <v>1452750.716535528</v>
      </c>
      <c r="AR104" s="95">
        <f t="shared" si="106"/>
        <v>0</v>
      </c>
      <c r="AS104" s="95">
        <f t="shared" si="107"/>
        <v>1452750.716535528</v>
      </c>
      <c r="AT104" s="95">
        <f t="shared" si="108"/>
        <v>1452750.7165355277</v>
      </c>
      <c r="AU104" s="95">
        <f t="shared" si="109"/>
        <v>1452750.7165355277</v>
      </c>
      <c r="AV104" s="95">
        <f t="shared" si="110"/>
        <v>0</v>
      </c>
      <c r="AW104" s="95">
        <f>'[4]Populations-merged FY22'!K97</f>
        <v>1161</v>
      </c>
      <c r="AX104" s="103">
        <f t="shared" si="111"/>
        <v>1251</v>
      </c>
      <c r="AY104" s="104">
        <f>'[4]Populations-merged FY22'!G97</f>
        <v>0</v>
      </c>
      <c r="AZ104" s="118">
        <f t="shared" si="112"/>
        <v>0</v>
      </c>
      <c r="BA104" s="119">
        <f t="shared" si="113"/>
        <v>1452750.7165355277</v>
      </c>
      <c r="BB104" s="128">
        <f t="shared" si="119"/>
        <v>1451499.7165355277</v>
      </c>
      <c r="BC104" s="121">
        <f>'[4]Spec Schs Calculations-22'!C95</f>
        <v>1</v>
      </c>
      <c r="BD104" s="129">
        <f t="shared" si="114"/>
        <v>1251</v>
      </c>
      <c r="BE104" s="123">
        <f>'[4]Spec Schs Calculations-22'!D95</f>
        <v>0</v>
      </c>
      <c r="BF104" s="130">
        <f t="shared" si="115"/>
        <v>0</v>
      </c>
      <c r="BG104" s="123">
        <f>'[4]Spec Schs Calculations-22'!E95</f>
        <v>0</v>
      </c>
      <c r="BH104" s="130">
        <f t="shared" si="116"/>
        <v>0</v>
      </c>
      <c r="BI104" s="131">
        <f>'[4]Spec Schs Calculations-22'!F95</f>
        <v>0</v>
      </c>
      <c r="BJ104" s="130">
        <f t="shared" si="117"/>
        <v>0</v>
      </c>
      <c r="BK104" s="127">
        <f t="shared" si="118"/>
        <v>1251</v>
      </c>
      <c r="BL104" s="11"/>
    </row>
    <row r="105" spans="1:67" ht="14.5" x14ac:dyDescent="0.35">
      <c r="A105" s="101">
        <v>4702880</v>
      </c>
      <c r="B105" s="95" t="s">
        <v>449</v>
      </c>
      <c r="C105" s="95">
        <f>'[4]2021-2022 Prelim-merged'!F98</f>
        <v>555991.46487332985</v>
      </c>
      <c r="D105" s="95">
        <f>'[4]2021-2022 Prelim-merged'!G98</f>
        <v>134064.83220874018</v>
      </c>
      <c r="E105" s="95">
        <f>'[4]2021-2022 Prelim-merged'!H98</f>
        <v>298891.13690615149</v>
      </c>
      <c r="F105" s="95">
        <f>'[4]2021-2022 Prelim-merged'!I98</f>
        <v>302011.75498355628</v>
      </c>
      <c r="G105" s="95">
        <f>'[4]2021-2022 Prelim-merged'!J98</f>
        <v>1290959.1889717777</v>
      </c>
      <c r="H105" s="95">
        <f>'[4]2021-2022 Prelim-merged'!K98</f>
        <v>515670.04958452593</v>
      </c>
      <c r="I105" s="95">
        <f>'[4]2021-2022 Prelim-merged'!L98</f>
        <v>130851.21594417043</v>
      </c>
      <c r="J105" s="95">
        <f>'[4]2021-2022 Prelim-merged'!M98</f>
        <v>269002.02321553632</v>
      </c>
      <c r="K105" s="95">
        <f>'[4]2021-2022 Prelim-merged'!N98</f>
        <v>271810.57948520064</v>
      </c>
      <c r="L105" s="95">
        <f>'[4]2021-2022 Prelim-merged'!O98</f>
        <v>1187333.8682294332</v>
      </c>
      <c r="M105" s="95">
        <f t="shared" si="81"/>
        <v>1187333.8682294332</v>
      </c>
      <c r="N105" s="95">
        <f>'[4]Hold Harmless Base-22'!Y97</f>
        <v>1251231.795665192</v>
      </c>
      <c r="O105" s="110">
        <f t="shared" si="82"/>
        <v>-63897.927435758756</v>
      </c>
      <c r="P105" s="111" t="str">
        <f t="shared" si="83"/>
        <v>0</v>
      </c>
      <c r="Q105" s="112">
        <f t="shared" si="84"/>
        <v>0</v>
      </c>
      <c r="R105" s="113">
        <f t="shared" si="85"/>
        <v>1187333.8682294332</v>
      </c>
      <c r="S105" s="114">
        <f t="shared" si="86"/>
        <v>0.94893198234161824</v>
      </c>
      <c r="T105" s="115">
        <f t="shared" si="87"/>
        <v>1</v>
      </c>
      <c r="U105" s="101" t="b">
        <f t="shared" si="88"/>
        <v>0</v>
      </c>
      <c r="V105" s="95">
        <f t="shared" si="89"/>
        <v>1176669.76261413</v>
      </c>
      <c r="W105" s="95">
        <f t="shared" si="90"/>
        <v>1176669.7626141296</v>
      </c>
      <c r="X105" s="95">
        <f t="shared" si="91"/>
        <v>1176669.7626141296</v>
      </c>
      <c r="Y105" s="95">
        <f>'[4]Hold Harmless Base-22'!L97</f>
        <v>538881.63538466848</v>
      </c>
      <c r="Z105" s="95">
        <f>'[4]Hold Harmless Base-22'!M97</f>
        <v>129939.18179063505</v>
      </c>
      <c r="AA105" s="95">
        <f>'[4]Hold Harmless Base-22'!N97</f>
        <v>289693.19644981466</v>
      </c>
      <c r="AB105" s="95">
        <f>'[4]Hold Harmless Base-22'!O97</f>
        <v>292717.78204007365</v>
      </c>
      <c r="AC105" s="95">
        <f t="shared" si="92"/>
        <v>1251231.795665192</v>
      </c>
      <c r="AD105" s="116">
        <f>'[4]Populations-merged FY22'!M98</f>
        <v>0.20711047482701025</v>
      </c>
      <c r="AE105" s="117">
        <f t="shared" si="93"/>
        <v>0</v>
      </c>
      <c r="AF105" s="117">
        <f t="shared" si="94"/>
        <v>0.9</v>
      </c>
      <c r="AG105" s="117">
        <f t="shared" si="95"/>
        <v>0</v>
      </c>
      <c r="AH105" s="117">
        <f t="shared" si="96"/>
        <v>0.9</v>
      </c>
      <c r="AI105" s="95">
        <f t="shared" si="97"/>
        <v>1126108.6160986729</v>
      </c>
      <c r="AJ105" s="95">
        <f t="shared" si="98"/>
        <v>0</v>
      </c>
      <c r="AK105" s="95">
        <f t="shared" si="99"/>
        <v>1176669.7626141296</v>
      </c>
      <c r="AL105" s="95">
        <f t="shared" si="100"/>
        <v>1170054.9697280636</v>
      </c>
      <c r="AM105" s="95">
        <f t="shared" si="101"/>
        <v>1170054.9697280636</v>
      </c>
      <c r="AN105" s="95">
        <f t="shared" si="102"/>
        <v>0</v>
      </c>
      <c r="AO105" s="95">
        <f t="shared" si="103"/>
        <v>1170054.9697280636</v>
      </c>
      <c r="AP105" s="95">
        <f t="shared" si="104"/>
        <v>1169961.4870022901</v>
      </c>
      <c r="AQ105" s="95">
        <f t="shared" si="105"/>
        <v>1169961.4870022901</v>
      </c>
      <c r="AR105" s="95">
        <f t="shared" si="106"/>
        <v>0</v>
      </c>
      <c r="AS105" s="95">
        <f t="shared" si="107"/>
        <v>1169961.4870022901</v>
      </c>
      <c r="AT105" s="95">
        <f t="shared" si="108"/>
        <v>1169961.4870022899</v>
      </c>
      <c r="AU105" s="95">
        <f t="shared" si="109"/>
        <v>1169961.4870022899</v>
      </c>
      <c r="AV105" s="95">
        <f t="shared" si="110"/>
        <v>0</v>
      </c>
      <c r="AW105" s="95">
        <f>'[4]Populations-merged FY22'!K98</f>
        <v>868</v>
      </c>
      <c r="AX105" s="103">
        <f t="shared" si="111"/>
        <v>1348</v>
      </c>
      <c r="AY105" s="104">
        <f>'[4]Populations-merged FY22'!G98</f>
        <v>0</v>
      </c>
      <c r="AZ105" s="118">
        <f t="shared" si="112"/>
        <v>0</v>
      </c>
      <c r="BA105" s="119">
        <f t="shared" si="113"/>
        <v>1169961.4870022899</v>
      </c>
      <c r="BB105" s="135">
        <f t="shared" si="119"/>
        <v>1167265.4870022899</v>
      </c>
      <c r="BC105" s="121">
        <f>'[4]Spec Schs Calculations-22'!C96</f>
        <v>0</v>
      </c>
      <c r="BD105" s="129">
        <f t="shared" si="114"/>
        <v>0</v>
      </c>
      <c r="BE105" s="123">
        <f>'[4]Spec Schs Calculations-22'!D96</f>
        <v>2</v>
      </c>
      <c r="BF105" s="130">
        <f t="shared" si="115"/>
        <v>2696</v>
      </c>
      <c r="BG105" s="123">
        <f>'[4]Spec Schs Calculations-22'!E96</f>
        <v>0</v>
      </c>
      <c r="BH105" s="130">
        <f t="shared" si="116"/>
        <v>0</v>
      </c>
      <c r="BI105" s="131">
        <f>'[4]Spec Schs Calculations-22'!F96</f>
        <v>0</v>
      </c>
      <c r="BJ105" s="130">
        <f t="shared" si="117"/>
        <v>0</v>
      </c>
      <c r="BK105" s="127">
        <f t="shared" si="118"/>
        <v>2696</v>
      </c>
      <c r="BL105" s="11"/>
    </row>
    <row r="106" spans="1:67" ht="14.5" x14ac:dyDescent="0.35">
      <c r="A106" s="101">
        <v>4702910</v>
      </c>
      <c r="B106" s="95" t="s">
        <v>450</v>
      </c>
      <c r="C106" s="95">
        <f>'[4]2021-2022 Prelim-merged'!F99</f>
        <v>257540.77692471523</v>
      </c>
      <c r="D106" s="95">
        <f>'[4]2021-2022 Prelim-merged'!G99</f>
        <v>63663.36122405067</v>
      </c>
      <c r="E106" s="95">
        <f>'[4]2021-2022 Prelim-merged'!H99</f>
        <v>131261.35614259698</v>
      </c>
      <c r="F106" s="95">
        <f>'[4]2021-2022 Prelim-merged'!I99</f>
        <v>110700.37492509605</v>
      </c>
      <c r="G106" s="95">
        <f>'[4]2021-2022 Prelim-merged'!J99</f>
        <v>563165.86921645887</v>
      </c>
      <c r="H106" s="95">
        <f>'[4]2021-2022 Prelim-merged'!K99</f>
        <v>252425.89839801964</v>
      </c>
      <c r="I106" s="95">
        <f>'[4]2021-2022 Prelim-merged'!L99</f>
        <v>64053.04276987366</v>
      </c>
      <c r="J106" s="95">
        <f>'[4]2021-2022 Prelim-merged'!M99</f>
        <v>126445.18458736148</v>
      </c>
      <c r="K106" s="95">
        <f>'[4]2021-2022 Prelim-merged'!N99</f>
        <v>104792.69120216087</v>
      </c>
      <c r="L106" s="95">
        <f>'[4]2021-2022 Prelim-merged'!O99</f>
        <v>547716.81695741566</v>
      </c>
      <c r="M106" s="95">
        <f t="shared" si="81"/>
        <v>547716.81695741566</v>
      </c>
      <c r="N106" s="95">
        <f>'[4]Hold Harmless Base-22'!Y98</f>
        <v>535827.38254919159</v>
      </c>
      <c r="O106" s="110">
        <f t="shared" si="82"/>
        <v>11889.434408224071</v>
      </c>
      <c r="P106" s="111">
        <f t="shared" si="83"/>
        <v>11889.434408224071</v>
      </c>
      <c r="Q106" s="112">
        <f t="shared" si="84"/>
        <v>10298.067398967913</v>
      </c>
      <c r="R106" s="113">
        <f t="shared" si="85"/>
        <v>537418.74955844774</v>
      </c>
      <c r="S106" s="114">
        <f t="shared" si="86"/>
        <v>1.0029699247576436</v>
      </c>
      <c r="T106" s="115">
        <f t="shared" si="87"/>
        <v>0.98119819023236499</v>
      </c>
      <c r="U106" s="101" t="b">
        <f t="shared" si="88"/>
        <v>0</v>
      </c>
      <c r="V106" s="95">
        <f t="shared" si="89"/>
        <v>532591.89296967583</v>
      </c>
      <c r="W106" s="95">
        <f t="shared" si="90"/>
        <v>532591.89296967559</v>
      </c>
      <c r="X106" s="95">
        <f t="shared" si="91"/>
        <v>532591.89296967559</v>
      </c>
      <c r="Y106" s="95">
        <f>'[4]Hold Harmless Base-22'!L98</f>
        <v>245038.64304002165</v>
      </c>
      <c r="Z106" s="95">
        <f>'[4]Hold Harmless Base-22'!M98</f>
        <v>60572.868622930037</v>
      </c>
      <c r="AA106" s="95">
        <f>'[4]Hold Harmless Base-22'!N98</f>
        <v>124889.36694548078</v>
      </c>
      <c r="AB106" s="95">
        <f>'[4]Hold Harmless Base-22'!O98</f>
        <v>105326.50394075908</v>
      </c>
      <c r="AC106" s="95">
        <f t="shared" si="92"/>
        <v>535827.38254919159</v>
      </c>
      <c r="AD106" s="116">
        <f>'[4]Populations-merged FY22'!M99</f>
        <v>0.22786885245901639</v>
      </c>
      <c r="AE106" s="117">
        <f t="shared" si="93"/>
        <v>0</v>
      </c>
      <c r="AF106" s="117">
        <f t="shared" si="94"/>
        <v>0.9</v>
      </c>
      <c r="AG106" s="117">
        <f t="shared" si="95"/>
        <v>0</v>
      </c>
      <c r="AH106" s="117">
        <f t="shared" si="96"/>
        <v>0.9</v>
      </c>
      <c r="AI106" s="95">
        <f t="shared" si="97"/>
        <v>482244.64429427247</v>
      </c>
      <c r="AJ106" s="95">
        <f t="shared" si="98"/>
        <v>0</v>
      </c>
      <c r="AK106" s="95">
        <f t="shared" si="99"/>
        <v>532591.89296967559</v>
      </c>
      <c r="AL106" s="95">
        <f t="shared" si="100"/>
        <v>529597.86254862905</v>
      </c>
      <c r="AM106" s="95">
        <f t="shared" si="101"/>
        <v>529597.86254862905</v>
      </c>
      <c r="AN106" s="95">
        <f t="shared" si="102"/>
        <v>0</v>
      </c>
      <c r="AO106" s="95">
        <f t="shared" si="103"/>
        <v>529597.86254862905</v>
      </c>
      <c r="AP106" s="95">
        <f t="shared" si="104"/>
        <v>529555.54979150603</v>
      </c>
      <c r="AQ106" s="95">
        <f t="shared" si="105"/>
        <v>529555.54979150603</v>
      </c>
      <c r="AR106" s="95">
        <f t="shared" si="106"/>
        <v>0</v>
      </c>
      <c r="AS106" s="95">
        <f t="shared" si="107"/>
        <v>529555.54979150603</v>
      </c>
      <c r="AT106" s="95">
        <f t="shared" si="108"/>
        <v>529555.54979150591</v>
      </c>
      <c r="AU106" s="95">
        <f t="shared" si="109"/>
        <v>529555.54979150591</v>
      </c>
      <c r="AV106" s="95">
        <f t="shared" si="110"/>
        <v>0</v>
      </c>
      <c r="AW106" s="95">
        <f>'[4]Populations-merged FY22'!K99</f>
        <v>417</v>
      </c>
      <c r="AX106" s="103">
        <f t="shared" si="111"/>
        <v>1270</v>
      </c>
      <c r="AY106" s="104">
        <f>'[4]Populations-merged FY22'!G99</f>
        <v>0</v>
      </c>
      <c r="AZ106" s="118">
        <f t="shared" si="112"/>
        <v>0</v>
      </c>
      <c r="BA106" s="119">
        <f t="shared" si="113"/>
        <v>529555.54979150591</v>
      </c>
      <c r="BB106" s="128">
        <f t="shared" si="119"/>
        <v>529555.54979150591</v>
      </c>
      <c r="BC106" s="121">
        <f>'[4]Spec Schs Calculations-22'!C97</f>
        <v>0</v>
      </c>
      <c r="BD106" s="129">
        <f t="shared" si="114"/>
        <v>0</v>
      </c>
      <c r="BE106" s="123">
        <f>'[4]Spec Schs Calculations-22'!D97</f>
        <v>0</v>
      </c>
      <c r="BF106" s="130">
        <f t="shared" si="115"/>
        <v>0</v>
      </c>
      <c r="BG106" s="123">
        <f>'[4]Spec Schs Calculations-22'!E97</f>
        <v>0</v>
      </c>
      <c r="BH106" s="130">
        <f t="shared" si="116"/>
        <v>0</v>
      </c>
      <c r="BI106" s="131">
        <f>'[4]Spec Schs Calculations-22'!F97</f>
        <v>0</v>
      </c>
      <c r="BJ106" s="130">
        <f t="shared" si="117"/>
        <v>0</v>
      </c>
      <c r="BK106" s="127">
        <f t="shared" si="118"/>
        <v>0</v>
      </c>
      <c r="BL106" s="11"/>
    </row>
    <row r="107" spans="1:67" ht="14.5" x14ac:dyDescent="0.35">
      <c r="A107" s="101">
        <v>4702970</v>
      </c>
      <c r="B107" s="95" t="s">
        <v>451</v>
      </c>
      <c r="C107" s="95">
        <f>'[4]2021-2022 Prelim-merged'!F100</f>
        <v>227672.80936014216</v>
      </c>
      <c r="D107" s="95">
        <f>'[4]2021-2022 Prelim-merged'!G100</f>
        <v>56280.08300769468</v>
      </c>
      <c r="E107" s="95">
        <f>'[4]2021-2022 Prelim-merged'!H100</f>
        <v>101275.91527719068</v>
      </c>
      <c r="F107" s="95">
        <f>'[4]2021-2022 Prelim-merged'!I100</f>
        <v>91472.764408342875</v>
      </c>
      <c r="G107" s="95">
        <f>'[4]2021-2022 Prelim-merged'!J100</f>
        <v>476701.57205337042</v>
      </c>
      <c r="H107" s="95">
        <f>'[4]2021-2022 Prelim-merged'!K100</f>
        <v>215764.0417259263</v>
      </c>
      <c r="I107" s="95">
        <f>'[4]2021-2022 Prelim-merged'!L100</f>
        <v>54750.100843772947</v>
      </c>
      <c r="J107" s="95">
        <f>'[4]2021-2022 Prelim-merged'!M100</f>
        <v>93041.961692522425</v>
      </c>
      <c r="K107" s="95">
        <f>'[4]2021-2022 Prelim-merged'!N100</f>
        <v>83337.985002049099</v>
      </c>
      <c r="L107" s="95">
        <f>'[4]2021-2022 Prelim-merged'!O100</f>
        <v>446894.08926427085</v>
      </c>
      <c r="M107" s="95">
        <f t="shared" si="81"/>
        <v>446894.08926427085</v>
      </c>
      <c r="N107" s="95">
        <f>'[4]Hold Harmless Base-22'!Y99</f>
        <v>470838.59798196412</v>
      </c>
      <c r="O107" s="110">
        <f t="shared" si="82"/>
        <v>-23944.508717693272</v>
      </c>
      <c r="P107" s="111" t="str">
        <f t="shared" si="83"/>
        <v>0</v>
      </c>
      <c r="Q107" s="112">
        <f t="shared" si="84"/>
        <v>0</v>
      </c>
      <c r="R107" s="113">
        <f t="shared" si="85"/>
        <v>446894.08926427085</v>
      </c>
      <c r="S107" s="114">
        <f t="shared" si="86"/>
        <v>0.94914497490154681</v>
      </c>
      <c r="T107" s="115">
        <f t="shared" si="87"/>
        <v>1</v>
      </c>
      <c r="U107" s="101" t="b">
        <f t="shared" si="88"/>
        <v>0</v>
      </c>
      <c r="V107" s="95">
        <f t="shared" si="89"/>
        <v>442880.28498032881</v>
      </c>
      <c r="W107" s="95">
        <f t="shared" si="90"/>
        <v>442880.28498032864</v>
      </c>
      <c r="X107" s="95">
        <f t="shared" si="91"/>
        <v>442880.28498032864</v>
      </c>
      <c r="Y107" s="95">
        <f>'[4]Hold Harmless Base-22'!L99</f>
        <v>224872.65123963717</v>
      </c>
      <c r="Z107" s="95">
        <f>'[4]Hold Harmless Base-22'!M99</f>
        <v>55587.89173593239</v>
      </c>
      <c r="AA107" s="95">
        <f>'[4]Hold Harmless Base-22'!N99</f>
        <v>100030.31824093498</v>
      </c>
      <c r="AB107" s="95">
        <f>'[4]Hold Harmless Base-22'!O99</f>
        <v>90347.736765459558</v>
      </c>
      <c r="AC107" s="95">
        <f t="shared" si="92"/>
        <v>470838.59798196412</v>
      </c>
      <c r="AD107" s="116">
        <f>'[4]Populations-merged FY22'!M100</f>
        <v>0.17804154302670624</v>
      </c>
      <c r="AE107" s="117">
        <f t="shared" si="93"/>
        <v>0</v>
      </c>
      <c r="AF107" s="117">
        <f t="shared" si="94"/>
        <v>0.9</v>
      </c>
      <c r="AG107" s="117">
        <f t="shared" si="95"/>
        <v>0</v>
      </c>
      <c r="AH107" s="117">
        <f t="shared" si="96"/>
        <v>0.9</v>
      </c>
      <c r="AI107" s="95">
        <f t="shared" si="97"/>
        <v>423754.73818376771</v>
      </c>
      <c r="AJ107" s="95">
        <f t="shared" si="98"/>
        <v>0</v>
      </c>
      <c r="AK107" s="95">
        <f t="shared" si="99"/>
        <v>442880.28498032864</v>
      </c>
      <c r="AL107" s="95">
        <f t="shared" si="100"/>
        <v>440390.57932837209</v>
      </c>
      <c r="AM107" s="95">
        <f t="shared" si="101"/>
        <v>440390.57932837209</v>
      </c>
      <c r="AN107" s="95">
        <f t="shared" si="102"/>
        <v>0</v>
      </c>
      <c r="AO107" s="95">
        <f t="shared" si="103"/>
        <v>440390.57932837209</v>
      </c>
      <c r="AP107" s="95">
        <f t="shared" si="104"/>
        <v>440355.39387740986</v>
      </c>
      <c r="AQ107" s="95">
        <f t="shared" si="105"/>
        <v>440355.39387740986</v>
      </c>
      <c r="AR107" s="95">
        <f t="shared" si="106"/>
        <v>0</v>
      </c>
      <c r="AS107" s="95">
        <f t="shared" si="107"/>
        <v>440355.39387740986</v>
      </c>
      <c r="AT107" s="95">
        <f t="shared" si="108"/>
        <v>440355.39387740975</v>
      </c>
      <c r="AU107" s="95">
        <f t="shared" si="109"/>
        <v>440355.39387740975</v>
      </c>
      <c r="AV107" s="95">
        <f t="shared" si="110"/>
        <v>0</v>
      </c>
      <c r="AW107" s="95">
        <f>'[4]Populations-merged FY22'!K100</f>
        <v>360</v>
      </c>
      <c r="AX107" s="103">
        <f t="shared" si="111"/>
        <v>1223</v>
      </c>
      <c r="AY107" s="104">
        <f>'[4]Populations-merged FY22'!G100</f>
        <v>0</v>
      </c>
      <c r="AZ107" s="118">
        <f t="shared" si="112"/>
        <v>0</v>
      </c>
      <c r="BA107" s="119">
        <f t="shared" si="113"/>
        <v>440355.39387740975</v>
      </c>
      <c r="BB107" s="128">
        <f t="shared" si="119"/>
        <v>437909.39387740975</v>
      </c>
      <c r="BC107" s="121">
        <f>'[4]Spec Schs Calculations-22'!C98</f>
        <v>0</v>
      </c>
      <c r="BD107" s="129">
        <f t="shared" si="114"/>
        <v>0</v>
      </c>
      <c r="BE107" s="123">
        <f>'[4]Spec Schs Calculations-22'!D98</f>
        <v>2</v>
      </c>
      <c r="BF107" s="130">
        <f t="shared" si="115"/>
        <v>2446</v>
      </c>
      <c r="BG107" s="123">
        <f>'[4]Spec Schs Calculations-22'!E98</f>
        <v>0</v>
      </c>
      <c r="BH107" s="130">
        <f t="shared" si="116"/>
        <v>0</v>
      </c>
      <c r="BI107" s="131">
        <f>'[4]Spec Schs Calculations-22'!F98</f>
        <v>0</v>
      </c>
      <c r="BJ107" s="130">
        <f t="shared" si="117"/>
        <v>0</v>
      </c>
      <c r="BK107" s="127">
        <f t="shared" si="118"/>
        <v>2446</v>
      </c>
      <c r="BL107" s="11"/>
      <c r="BN107" s="4"/>
      <c r="BO107" s="139"/>
    </row>
    <row r="108" spans="1:67" ht="14.5" x14ac:dyDescent="0.35">
      <c r="A108" s="101">
        <v>4700150</v>
      </c>
      <c r="B108" s="133" t="s">
        <v>452</v>
      </c>
      <c r="C108" s="95">
        <f>'[4]2021-2022 Prelim-merged'!F101</f>
        <v>387720.03178162785</v>
      </c>
      <c r="D108" s="95">
        <f>'[4]2021-2022 Prelim-merged'!G101</f>
        <v>95843.309676470162</v>
      </c>
      <c r="E108" s="95">
        <f>'[4]2021-2022 Prelim-merged'!H101</f>
        <v>237544.90810314781</v>
      </c>
      <c r="F108" s="95">
        <f>'[4]2021-2022 Prelim-merged'!I101</f>
        <v>242171.44960750092</v>
      </c>
      <c r="G108" s="95">
        <f>'[4]2021-2022 Prelim-merged'!J101</f>
        <v>963279.69916874671</v>
      </c>
      <c r="H108" s="95">
        <f>'[4]2021-2022 Prelim-merged'!K101</f>
        <v>359406.39819527551</v>
      </c>
      <c r="I108" s="95">
        <f>'[4]2021-2022 Prelim-merged'!L101</f>
        <v>91199.332324724848</v>
      </c>
      <c r="J108" s="95">
        <f>'[4]2021-2022 Prelim-merged'!M101</f>
        <v>213790.41729283304</v>
      </c>
      <c r="K108" s="95">
        <f>'[4]2021-2022 Prelim-merged'!N101</f>
        <v>217954.30464675082</v>
      </c>
      <c r="L108" s="95">
        <f>'[4]2021-2022 Prelim-merged'!O101</f>
        <v>882350.45245958411</v>
      </c>
      <c r="M108" s="95">
        <f t="shared" si="81"/>
        <v>882350.45245958411</v>
      </c>
      <c r="N108" s="95">
        <f>'[4]Hold Harmless Base-22'!Y100</f>
        <v>951432.27883108903</v>
      </c>
      <c r="O108" s="110">
        <f t="shared" si="82"/>
        <v>-69081.826371504925</v>
      </c>
      <c r="P108" s="111" t="str">
        <f t="shared" si="83"/>
        <v>0</v>
      </c>
      <c r="Q108" s="112">
        <f t="shared" si="84"/>
        <v>0</v>
      </c>
      <c r="R108" s="113">
        <f t="shared" si="85"/>
        <v>882350.45245958411</v>
      </c>
      <c r="S108" s="114">
        <f t="shared" si="86"/>
        <v>0.92739175671401697</v>
      </c>
      <c r="T108" s="115">
        <f t="shared" si="87"/>
        <v>1</v>
      </c>
      <c r="U108" s="101" t="b">
        <f t="shared" si="88"/>
        <v>0</v>
      </c>
      <c r="V108" s="95">
        <f t="shared" si="89"/>
        <v>874425.57246877672</v>
      </c>
      <c r="W108" s="95">
        <f t="shared" si="90"/>
        <v>874425.57246877637</v>
      </c>
      <c r="X108" s="95">
        <f t="shared" si="91"/>
        <v>874425.57246877637</v>
      </c>
      <c r="Y108" s="95">
        <f>'[4]Hold Harmless Base-22'!L100</f>
        <v>382951.44567542127</v>
      </c>
      <c r="Z108" s="95">
        <f>'[4]Hold Harmless Base-22'!M100</f>
        <v>94664.528500795743</v>
      </c>
      <c r="AA108" s="95">
        <f>'[4]Hold Harmless Base-22'!N100</f>
        <v>234623.33259626562</v>
      </c>
      <c r="AB108" s="95">
        <f>'[4]Hold Harmless Base-22'!O100</f>
        <v>239192.97205860645</v>
      </c>
      <c r="AC108" s="95">
        <f t="shared" si="92"/>
        <v>951432.27883108903</v>
      </c>
      <c r="AD108" s="116">
        <f>'[4]Populations-merged FY22'!M101</f>
        <v>0.2072790294627383</v>
      </c>
      <c r="AE108" s="117">
        <f t="shared" si="93"/>
        <v>0</v>
      </c>
      <c r="AF108" s="117">
        <f t="shared" si="94"/>
        <v>0.9</v>
      </c>
      <c r="AG108" s="117">
        <f t="shared" si="95"/>
        <v>0</v>
      </c>
      <c r="AH108" s="117">
        <f t="shared" si="96"/>
        <v>0.9</v>
      </c>
      <c r="AI108" s="95">
        <f t="shared" si="97"/>
        <v>856289.05094798014</v>
      </c>
      <c r="AJ108" s="95">
        <f t="shared" si="98"/>
        <v>0</v>
      </c>
      <c r="AK108" s="95">
        <f t="shared" si="99"/>
        <v>874425.57246877637</v>
      </c>
      <c r="AL108" s="95">
        <f t="shared" si="100"/>
        <v>869509.8822386557</v>
      </c>
      <c r="AM108" s="95">
        <f t="shared" si="101"/>
        <v>869509.8822386557</v>
      </c>
      <c r="AN108" s="95">
        <f t="shared" si="102"/>
        <v>0</v>
      </c>
      <c r="AO108" s="95">
        <f t="shared" si="103"/>
        <v>869509.8822386557</v>
      </c>
      <c r="AP108" s="95">
        <f t="shared" si="104"/>
        <v>869440.41186676593</v>
      </c>
      <c r="AQ108" s="95">
        <f t="shared" si="105"/>
        <v>869440.41186676593</v>
      </c>
      <c r="AR108" s="95">
        <f t="shared" si="106"/>
        <v>0</v>
      </c>
      <c r="AS108" s="95">
        <f t="shared" si="107"/>
        <v>869440.41186676593</v>
      </c>
      <c r="AT108" s="95">
        <f t="shared" si="108"/>
        <v>869440.41186676582</v>
      </c>
      <c r="AU108" s="95">
        <f t="shared" si="109"/>
        <v>869440.41186676582</v>
      </c>
      <c r="AV108" s="95">
        <f t="shared" si="110"/>
        <v>0</v>
      </c>
      <c r="AW108" s="95">
        <f>'[4]Populations-merged FY22'!K101</f>
        <v>598</v>
      </c>
      <c r="AX108" s="103">
        <f t="shared" si="111"/>
        <v>1454</v>
      </c>
      <c r="AY108" s="104">
        <f>'[4]Populations-merged FY22'!G101</f>
        <v>0</v>
      </c>
      <c r="AZ108" s="118">
        <f t="shared" si="112"/>
        <v>0</v>
      </c>
      <c r="BA108" s="119">
        <f t="shared" si="113"/>
        <v>869440.41186676582</v>
      </c>
      <c r="BB108" s="128">
        <f t="shared" si="119"/>
        <v>867986.41186676582</v>
      </c>
      <c r="BC108" s="121">
        <f>'[4]Spec Schs Calculations-22'!C99</f>
        <v>1</v>
      </c>
      <c r="BD108" s="129">
        <f t="shared" si="114"/>
        <v>1454</v>
      </c>
      <c r="BE108" s="123">
        <f>'[4]Spec Schs Calculations-22'!D99</f>
        <v>0</v>
      </c>
      <c r="BF108" s="130">
        <f t="shared" si="115"/>
        <v>0</v>
      </c>
      <c r="BG108" s="123">
        <f>'[4]Spec Schs Calculations-22'!E99</f>
        <v>0</v>
      </c>
      <c r="BH108" s="130">
        <f t="shared" si="116"/>
        <v>0</v>
      </c>
      <c r="BI108" s="131">
        <f>'[4]Spec Schs Calculations-22'!F99</f>
        <v>0</v>
      </c>
      <c r="BJ108" s="130">
        <f t="shared" si="117"/>
        <v>0</v>
      </c>
      <c r="BK108" s="127">
        <f t="shared" si="118"/>
        <v>1454</v>
      </c>
      <c r="BL108" s="11"/>
      <c r="BN108" s="4"/>
      <c r="BO108" s="139"/>
    </row>
    <row r="109" spans="1:67" ht="14.5" x14ac:dyDescent="0.35">
      <c r="A109" s="101">
        <v>4703000</v>
      </c>
      <c r="B109" s="95" t="s">
        <v>453</v>
      </c>
      <c r="C109" s="95">
        <f>'[4]2021-2022 Prelim-merged'!F102</f>
        <v>717868.41894409037</v>
      </c>
      <c r="D109" s="95">
        <f>'[4]2021-2022 Prelim-merged'!G102</f>
        <v>175715.76555777539</v>
      </c>
      <c r="E109" s="95">
        <f>'[4]2021-2022 Prelim-merged'!H102</f>
        <v>334749.33528307831</v>
      </c>
      <c r="F109" s="95">
        <f>'[4]2021-2022 Prelim-merged'!I102</f>
        <v>279926.88384457503</v>
      </c>
      <c r="G109" s="95">
        <f>'[4]2021-2022 Prelim-merged'!J102</f>
        <v>1508260.403629519</v>
      </c>
      <c r="H109" s="95">
        <f>'[4]2021-2022 Prelim-merged'!K102</f>
        <v>869667.32138555823</v>
      </c>
      <c r="I109" s="95">
        <f>'[4]2021-2022 Prelim-merged'!L102</f>
        <v>220677.98306668372</v>
      </c>
      <c r="J109" s="95">
        <f>'[4]2021-2022 Prelim-merged'!M102</f>
        <v>462860.77245089732</v>
      </c>
      <c r="K109" s="95">
        <f>'[4]2021-2022 Prelim-merged'!N102</f>
        <v>395148.69527529459</v>
      </c>
      <c r="L109" s="95">
        <f>'[4]2021-2022 Prelim-merged'!O102</f>
        <v>1948354.7721784338</v>
      </c>
      <c r="M109" s="95">
        <f t="shared" si="81"/>
        <v>1948354.7721784338</v>
      </c>
      <c r="N109" s="95">
        <f>'[4]Hold Harmless Base-22'!Y101</f>
        <v>1468640.4872843223</v>
      </c>
      <c r="O109" s="110">
        <f t="shared" si="82"/>
        <v>479714.28489411157</v>
      </c>
      <c r="P109" s="111">
        <f t="shared" si="83"/>
        <v>479714.28489411157</v>
      </c>
      <c r="Q109" s="112">
        <f t="shared" si="84"/>
        <v>415505.89106830058</v>
      </c>
      <c r="R109" s="113">
        <f t="shared" si="85"/>
        <v>1532848.8811101331</v>
      </c>
      <c r="S109" s="114">
        <f t="shared" si="86"/>
        <v>1.0437196130582913</v>
      </c>
      <c r="T109" s="115">
        <f t="shared" si="87"/>
        <v>0.78674012710543051</v>
      </c>
      <c r="U109" s="101" t="b">
        <f t="shared" si="88"/>
        <v>0</v>
      </c>
      <c r="V109" s="95">
        <f t="shared" si="89"/>
        <v>1519081.5130615544</v>
      </c>
      <c r="W109" s="95">
        <f t="shared" si="90"/>
        <v>1519081.5130615539</v>
      </c>
      <c r="X109" s="95">
        <f t="shared" si="91"/>
        <v>1519081.5130615539</v>
      </c>
      <c r="Y109" s="95">
        <f>'[4]Hold Harmless Base-22'!L101</f>
        <v>699011.00769270421</v>
      </c>
      <c r="Z109" s="95">
        <f>'[4]Hold Harmless Base-22'!M101</f>
        <v>171099.95524068552</v>
      </c>
      <c r="AA109" s="95">
        <f>'[4]Hold Harmless Base-22'!N101</f>
        <v>325955.93287815544</v>
      </c>
      <c r="AB109" s="95">
        <f>'[4]Hold Harmless Base-22'!O101</f>
        <v>272573.59147277719</v>
      </c>
      <c r="AC109" s="95">
        <f t="shared" si="92"/>
        <v>1468640.4872843223</v>
      </c>
      <c r="AD109" s="116">
        <f>'[4]Populations-merged FY22'!M102</f>
        <v>0.23444651635870487</v>
      </c>
      <c r="AE109" s="117">
        <f t="shared" si="93"/>
        <v>0</v>
      </c>
      <c r="AF109" s="117">
        <f t="shared" si="94"/>
        <v>0.9</v>
      </c>
      <c r="AG109" s="117">
        <f t="shared" si="95"/>
        <v>0</v>
      </c>
      <c r="AH109" s="117">
        <f t="shared" si="96"/>
        <v>0.9</v>
      </c>
      <c r="AI109" s="95">
        <f t="shared" si="97"/>
        <v>1321776.43855589</v>
      </c>
      <c r="AJ109" s="95">
        <f t="shared" si="98"/>
        <v>0</v>
      </c>
      <c r="AK109" s="95">
        <f t="shared" si="99"/>
        <v>1519081.5130615539</v>
      </c>
      <c r="AL109" s="95">
        <f t="shared" si="100"/>
        <v>1510541.8106699244</v>
      </c>
      <c r="AM109" s="95">
        <f t="shared" si="101"/>
        <v>1510541.8106699244</v>
      </c>
      <c r="AN109" s="95">
        <f t="shared" si="102"/>
        <v>0</v>
      </c>
      <c r="AO109" s="95">
        <f t="shared" si="103"/>
        <v>1510541.8106699244</v>
      </c>
      <c r="AP109" s="95">
        <f t="shared" si="104"/>
        <v>1510421.1244034588</v>
      </c>
      <c r="AQ109" s="95">
        <f t="shared" si="105"/>
        <v>1510421.1244034588</v>
      </c>
      <c r="AR109" s="95">
        <f t="shared" si="106"/>
        <v>0</v>
      </c>
      <c r="AS109" s="95">
        <f t="shared" si="107"/>
        <v>1510421.1244034588</v>
      </c>
      <c r="AT109" s="95">
        <f t="shared" si="108"/>
        <v>1510421.1244034583</v>
      </c>
      <c r="AU109" s="95">
        <f t="shared" si="109"/>
        <v>1510421.1244034583</v>
      </c>
      <c r="AV109" s="95">
        <f t="shared" si="110"/>
        <v>0</v>
      </c>
      <c r="AW109" s="95">
        <f>'[4]Populations-merged FY22'!K102</f>
        <v>1383</v>
      </c>
      <c r="AX109" s="103">
        <f t="shared" si="111"/>
        <v>1092</v>
      </c>
      <c r="AY109" s="104">
        <f>'[4]Populations-merged FY22'!G102</f>
        <v>0</v>
      </c>
      <c r="AZ109" s="118">
        <f t="shared" si="112"/>
        <v>0</v>
      </c>
      <c r="BA109" s="119">
        <f t="shared" si="113"/>
        <v>1510421.1244034583</v>
      </c>
      <c r="BB109" s="128">
        <f t="shared" si="119"/>
        <v>1508237.1244034583</v>
      </c>
      <c r="BC109" s="121">
        <f>'[4]Spec Schs Calculations-22'!C100</f>
        <v>2</v>
      </c>
      <c r="BD109" s="129">
        <f t="shared" si="114"/>
        <v>2184</v>
      </c>
      <c r="BE109" s="123">
        <f>'[4]Spec Schs Calculations-22'!D100</f>
        <v>0</v>
      </c>
      <c r="BF109" s="130">
        <f t="shared" si="115"/>
        <v>0</v>
      </c>
      <c r="BG109" s="123">
        <f>'[4]Spec Schs Calculations-22'!E100</f>
        <v>0</v>
      </c>
      <c r="BH109" s="130">
        <f t="shared" si="116"/>
        <v>0</v>
      </c>
      <c r="BI109" s="131">
        <f>'[4]Spec Schs Calculations-22'!F100</f>
        <v>0</v>
      </c>
      <c r="BJ109" s="130">
        <f t="shared" si="117"/>
        <v>0</v>
      </c>
      <c r="BK109" s="127">
        <f t="shared" si="118"/>
        <v>2184</v>
      </c>
      <c r="BL109" s="11"/>
    </row>
    <row r="110" spans="1:67" ht="14.5" x14ac:dyDescent="0.35">
      <c r="A110" s="101">
        <v>4703030</v>
      </c>
      <c r="B110" s="133" t="s">
        <v>454</v>
      </c>
      <c r="C110" s="95">
        <f>'[4]2021-2022 Prelim-merged'!F103</f>
        <v>3443269.4682932375</v>
      </c>
      <c r="D110" s="95">
        <f>'[4]2021-2022 Prelim-merged'!G103</f>
        <v>843218.8786183506</v>
      </c>
      <c r="E110" s="95">
        <f>'[4]2021-2022 Prelim-merged'!H103</f>
        <v>2243968.1288966411</v>
      </c>
      <c r="F110" s="95">
        <f>'[4]2021-2022 Prelim-merged'!I103</f>
        <v>2082030.1149388831</v>
      </c>
      <c r="G110" s="95">
        <f>'[4]2021-2022 Prelim-merged'!J103</f>
        <v>8612486.5907471124</v>
      </c>
      <c r="H110" s="95">
        <f>'[4]2021-2022 Prelim-merged'!K103</f>
        <v>3598271.0802593906</v>
      </c>
      <c r="I110" s="95">
        <f>'[4]2021-2022 Prelim-merged'!L103</f>
        <v>899450.12605945603</v>
      </c>
      <c r="J110" s="95">
        <f>'[4]2021-2022 Prelim-merged'!M103</f>
        <v>2442361.7901129196</v>
      </c>
      <c r="K110" s="95">
        <f>'[4]2021-2022 Prelim-merged'!N103</f>
        <v>2292555.327745215</v>
      </c>
      <c r="L110" s="95">
        <f>'[4]2021-2022 Prelim-merged'!O103</f>
        <v>9232638.324176982</v>
      </c>
      <c r="M110" s="95">
        <f t="shared" si="81"/>
        <v>9232638.324176982</v>
      </c>
      <c r="N110" s="95">
        <f>'[4]Hold Harmless Base-22'!Y102</f>
        <v>7954569.7736577941</v>
      </c>
      <c r="O110" s="110">
        <f t="shared" si="82"/>
        <v>1278068.5505191879</v>
      </c>
      <c r="P110" s="111">
        <f t="shared" si="83"/>
        <v>1278068.5505191879</v>
      </c>
      <c r="Q110" s="112">
        <f t="shared" si="84"/>
        <v>1107002.7069280734</v>
      </c>
      <c r="R110" s="113">
        <f t="shared" si="85"/>
        <v>8125635.6172489086</v>
      </c>
      <c r="S110" s="114">
        <f t="shared" si="86"/>
        <v>1.0215053545897119</v>
      </c>
      <c r="T110" s="115">
        <f t="shared" si="87"/>
        <v>0.88009898492078598</v>
      </c>
      <c r="U110" s="101" t="b">
        <f t="shared" si="88"/>
        <v>0</v>
      </c>
      <c r="V110" s="95">
        <f t="shared" si="89"/>
        <v>8052654.7660052506</v>
      </c>
      <c r="W110" s="95">
        <f t="shared" si="90"/>
        <v>8052654.7660052478</v>
      </c>
      <c r="X110" s="95">
        <f t="shared" si="91"/>
        <v>8052654.7660052478</v>
      </c>
      <c r="Y110" s="95">
        <f>'[4]Hold Harmless Base-22'!L102</f>
        <v>3180234.528837523</v>
      </c>
      <c r="Z110" s="95">
        <f>'[4]Hold Harmless Base-22'!M102</f>
        <v>778804.5106092057</v>
      </c>
      <c r="AA110" s="95">
        <f>'[4]Hold Harmless Base-22'!N102</f>
        <v>2072549.0673448155</v>
      </c>
      <c r="AB110" s="95">
        <f>'[4]Hold Harmless Base-22'!O102</f>
        <v>1922981.6668662492</v>
      </c>
      <c r="AC110" s="95">
        <f t="shared" si="92"/>
        <v>7954569.7736577941</v>
      </c>
      <c r="AD110" s="116">
        <f>'[4]Populations-merged FY22'!M103</f>
        <v>0.15559395471192036</v>
      </c>
      <c r="AE110" s="117">
        <f t="shared" si="93"/>
        <v>0</v>
      </c>
      <c r="AF110" s="117">
        <f t="shared" si="94"/>
        <v>0.9</v>
      </c>
      <c r="AG110" s="117">
        <f t="shared" si="95"/>
        <v>0</v>
      </c>
      <c r="AH110" s="117">
        <f t="shared" si="96"/>
        <v>0.9</v>
      </c>
      <c r="AI110" s="95">
        <f t="shared" si="97"/>
        <v>7159112.7962920144</v>
      </c>
      <c r="AJ110" s="95">
        <f t="shared" si="98"/>
        <v>0</v>
      </c>
      <c r="AK110" s="95">
        <f t="shared" si="99"/>
        <v>8052654.7660052478</v>
      </c>
      <c r="AL110" s="95">
        <f t="shared" si="100"/>
        <v>8007385.7830224792</v>
      </c>
      <c r="AM110" s="95">
        <f t="shared" si="101"/>
        <v>8007385.7830224792</v>
      </c>
      <c r="AN110" s="95">
        <f t="shared" si="102"/>
        <v>0</v>
      </c>
      <c r="AO110" s="95">
        <f t="shared" si="103"/>
        <v>8007385.7830224792</v>
      </c>
      <c r="AP110" s="95">
        <f t="shared" si="104"/>
        <v>8006746.0248327516</v>
      </c>
      <c r="AQ110" s="95">
        <f t="shared" si="105"/>
        <v>8006746.0248327516</v>
      </c>
      <c r="AR110" s="95">
        <f t="shared" si="106"/>
        <v>0</v>
      </c>
      <c r="AS110" s="95">
        <f t="shared" si="107"/>
        <v>8006746.0248327516</v>
      </c>
      <c r="AT110" s="95">
        <f t="shared" si="108"/>
        <v>8006746.0248327507</v>
      </c>
      <c r="AU110" s="95">
        <f t="shared" si="109"/>
        <v>8006746.0248327507</v>
      </c>
      <c r="AV110" s="95">
        <f t="shared" si="110"/>
        <v>0</v>
      </c>
      <c r="AW110" s="95">
        <f>'[4]Populations-merged FY22'!K103</f>
        <v>6033</v>
      </c>
      <c r="AX110" s="103">
        <f t="shared" si="111"/>
        <v>1327</v>
      </c>
      <c r="AY110" s="104">
        <f>'[4]Populations-merged FY22'!G103</f>
        <v>102</v>
      </c>
      <c r="AZ110" s="118">
        <f t="shared" si="112"/>
        <v>135354</v>
      </c>
      <c r="BA110" s="119">
        <f t="shared" si="113"/>
        <v>7871392.0248327507</v>
      </c>
      <c r="BB110" s="128">
        <f t="shared" si="119"/>
        <v>7854141.0248327507</v>
      </c>
      <c r="BC110" s="121">
        <f>'[4]Spec Schs Calculations-22'!C101</f>
        <v>4</v>
      </c>
      <c r="BD110" s="129">
        <f t="shared" si="114"/>
        <v>5308</v>
      </c>
      <c r="BE110" s="123">
        <f>'[4]Spec Schs Calculations-22'!D101</f>
        <v>0</v>
      </c>
      <c r="BF110" s="130">
        <f t="shared" si="115"/>
        <v>0</v>
      </c>
      <c r="BG110" s="123">
        <f>'[4]Spec Schs Calculations-22'!E101</f>
        <v>9</v>
      </c>
      <c r="BH110" s="524">
        <f t="shared" si="116"/>
        <v>11943</v>
      </c>
      <c r="BI110" s="131">
        <f>'[4]Spec Schs Calculations-22'!F101</f>
        <v>0</v>
      </c>
      <c r="BJ110" s="130">
        <f t="shared" si="117"/>
        <v>0</v>
      </c>
      <c r="BK110" s="127">
        <f t="shared" si="118"/>
        <v>17251</v>
      </c>
      <c r="BL110" s="11"/>
    </row>
    <row r="111" spans="1:67" ht="14.5" x14ac:dyDescent="0.35">
      <c r="A111" s="101">
        <v>4700078</v>
      </c>
      <c r="B111" s="95" t="s">
        <v>455</v>
      </c>
      <c r="C111" s="95">
        <f>'[4]2021-2022 Prelim-merged'!F104</f>
        <v>68189.133496478185</v>
      </c>
      <c r="D111" s="95">
        <f>'[4]2021-2022 Prelim-merged'!G104</f>
        <v>14131.860980548758</v>
      </c>
      <c r="E111" s="95">
        <f>'[4]2021-2022 Prelim-merged'!H104</f>
        <v>25776.820961360761</v>
      </c>
      <c r="F111" s="95">
        <f>'[4]2021-2022 Prelim-merged'!I104</f>
        <v>22015.699021900276</v>
      </c>
      <c r="G111" s="95">
        <f>'[4]2021-2022 Prelim-merged'!J104</f>
        <v>130113.51446028799</v>
      </c>
      <c r="H111" s="95">
        <f>'[4]2021-2022 Prelim-merged'!K104</f>
        <v>76328.783563210716</v>
      </c>
      <c r="I111" s="95">
        <f>'[4]2021-2022 Prelim-merged'!L104</f>
        <v>12012.081833466444</v>
      </c>
      <c r="J111" s="95">
        <f>'[4]2021-2022 Prelim-merged'!M104</f>
        <v>30145.288628635106</v>
      </c>
      <c r="K111" s="95">
        <f>'[4]2021-2022 Prelim-merged'!N104</f>
        <v>26068.676138658528</v>
      </c>
      <c r="L111" s="95">
        <f>'[4]2021-2022 Prelim-merged'!O104</f>
        <v>144554.83016397082</v>
      </c>
      <c r="M111" s="95">
        <f t="shared" ref="M111:M142" si="120">SUM(H111:K111)</f>
        <v>144554.83016397082</v>
      </c>
      <c r="N111" s="95">
        <f>'[4]Hold Harmless Base-22'!Y103</f>
        <v>128513.24249488566</v>
      </c>
      <c r="O111" s="110">
        <f t="shared" ref="O111:O142" si="121">M111-N111</f>
        <v>16041.587669085158</v>
      </c>
      <c r="P111" s="111">
        <f t="shared" ref="P111:P142" si="122">IF(O111&gt;0,O111,"0")</f>
        <v>16041.587669085158</v>
      </c>
      <c r="Q111" s="112">
        <f t="shared" ref="Q111:Q142" si="123">P111*$P$8</f>
        <v>13894.46674506421</v>
      </c>
      <c r="R111" s="113">
        <f t="shared" ref="R111:R142" si="124">M111-Q111</f>
        <v>130660.36341890661</v>
      </c>
      <c r="S111" s="114">
        <f t="shared" ref="S111:S142" si="125">IF($R111&gt;0,$R111/N111,0)</f>
        <v>1.0167073904785058</v>
      </c>
      <c r="T111" s="115">
        <f t="shared" ref="T111:T142" si="126">IF(R111&gt;0,R111/L111,0)</f>
        <v>0.90388099291249213</v>
      </c>
      <c r="U111" s="101" t="b">
        <f t="shared" ref="U111:U142" si="127">AND(S111&lt;100%,T111&lt;100%)</f>
        <v>0</v>
      </c>
      <c r="V111" s="95">
        <f t="shared" ref="V111:V142" si="128">R111/R$13*X$3</f>
        <v>129486.83004929853</v>
      </c>
      <c r="W111" s="95">
        <f t="shared" ref="W111:W142" si="129">V111/V$13*Z$3</f>
        <v>129486.83004929847</v>
      </c>
      <c r="X111" s="95">
        <f t="shared" ref="X111:X142" si="130">V111/V$13*Z$3</f>
        <v>129486.83004929847</v>
      </c>
      <c r="Y111" s="95">
        <f>'[4]Hold Harmless Base-22'!L103</f>
        <v>67350.472277218025</v>
      </c>
      <c r="Z111" s="95">
        <f>'[4]Hold Harmless Base-22'!M103</f>
        <v>13958.05258685544</v>
      </c>
      <c r="AA111" s="95">
        <f>'[4]Hold Harmless Base-22'!N103</f>
        <v>25459.790681202969</v>
      </c>
      <c r="AB111" s="95">
        <f>'[4]Hold Harmless Base-22'!O103</f>
        <v>21744.926949609238</v>
      </c>
      <c r="AC111" s="95">
        <f t="shared" ref="AC111:AC142" si="131">SUM(Y111:AB111)</f>
        <v>128513.24249488566</v>
      </c>
      <c r="AD111" s="116">
        <f>'[4]Populations-merged FY22'!M104</f>
        <v>0.13445378151260504</v>
      </c>
      <c r="AE111" s="117">
        <f t="shared" ref="AE111:AE142" si="132">IF($AD111&lt;0.15,0.85,0)</f>
        <v>0.85</v>
      </c>
      <c r="AF111" s="117">
        <f t="shared" ref="AF111:AF142" si="133">IF(AND($AD111&gt;=0.15,$AD111&lt;0.3),0.9,0)</f>
        <v>0</v>
      </c>
      <c r="AG111" s="117">
        <f t="shared" ref="AG111:AG142" si="134">IF($AD111&gt;=0.3,0.95,0)</f>
        <v>0</v>
      </c>
      <c r="AH111" s="117">
        <f t="shared" ref="AH111:AH142" si="135">MAX(AE111:AG111)</f>
        <v>0.85</v>
      </c>
      <c r="AI111" s="95">
        <f t="shared" ref="AI111:AI142" si="136">AC111*AH111</f>
        <v>109236.25612065282</v>
      </c>
      <c r="AJ111" s="95">
        <f t="shared" ref="AJ111:AJ142" si="137">IF(X111&lt;$AI111,$AI111,0)</f>
        <v>0</v>
      </c>
      <c r="AK111" s="95">
        <f t="shared" ref="AK111:AK142" si="138">IF($AJ111=0,X111,0)</f>
        <v>129486.83004929847</v>
      </c>
      <c r="AL111" s="95">
        <f t="shared" ref="AL111:AL142" si="139">AK111/AK$13*AM$8</f>
        <v>128758.90400797107</v>
      </c>
      <c r="AM111" s="95">
        <f t="shared" ref="AM111:AM142" si="140">$AJ111+AL111</f>
        <v>128758.90400797107</v>
      </c>
      <c r="AN111" s="95">
        <f t="shared" ref="AN111:AN142" si="141">IF(AM111&lt;$AI111,$AI111,0)</f>
        <v>0</v>
      </c>
      <c r="AO111" s="95">
        <f t="shared" ref="AO111:AO142" si="142">IF($AJ111+$AN111=0,AM111,0)</f>
        <v>128758.90400797107</v>
      </c>
      <c r="AP111" s="95">
        <f t="shared" ref="AP111:AP142" si="143">AO111/AO$13*AQ$8</f>
        <v>128748.6166850455</v>
      </c>
      <c r="AQ111" s="95">
        <f t="shared" ref="AQ111:AQ142" si="144">$AJ111+$AN111+AP111</f>
        <v>128748.6166850455</v>
      </c>
      <c r="AR111" s="95">
        <f t="shared" ref="AR111:AR142" si="145">IF(AQ111&lt;$AI111,$AI111,0)</f>
        <v>0</v>
      </c>
      <c r="AS111" s="95">
        <f t="shared" ref="AS111:AS142" si="146">IF($AJ111+$AN111+$AR111=0,AQ111,0)</f>
        <v>128748.6166850455</v>
      </c>
      <c r="AT111" s="95">
        <f t="shared" ref="AT111:AT142" si="147">AS111/AS$13*AU$8</f>
        <v>128748.61668504548</v>
      </c>
      <c r="AU111" s="95">
        <f t="shared" ref="AU111:AU142" si="148">$AJ111+$AN111+$AR111+AT111</f>
        <v>128748.61668504548</v>
      </c>
      <c r="AV111" s="95">
        <f t="shared" ref="AV111:AV142" si="149">IF(AU111&lt;$AI111,$AI111,0)</f>
        <v>0</v>
      </c>
      <c r="AW111" s="95">
        <f>'[4]Populations-merged FY22'!K104</f>
        <v>128</v>
      </c>
      <c r="AX111" s="103">
        <f t="shared" ref="AX111:AX142" si="150">ROUND(AU111/AW111,0)</f>
        <v>1006</v>
      </c>
      <c r="AY111" s="104">
        <f>'[4]Populations-merged FY22'!G104</f>
        <v>0</v>
      </c>
      <c r="AZ111" s="118">
        <f t="shared" ref="AZ111:AZ142" si="151">ROUND(AX111*AY111,0)</f>
        <v>0</v>
      </c>
      <c r="BA111" s="119">
        <f t="shared" ref="BA111:BA142" si="152">AU111-AZ111</f>
        <v>128748.61668504548</v>
      </c>
      <c r="BB111" s="128">
        <f t="shared" si="119"/>
        <v>128748.61668504548</v>
      </c>
      <c r="BC111" s="121">
        <f>'[4]Spec Schs Calculations-22'!C102</f>
        <v>0</v>
      </c>
      <c r="BD111" s="129">
        <f t="shared" ref="BD111:BD142" si="153">BC111*AX111</f>
        <v>0</v>
      </c>
      <c r="BE111" s="123">
        <f>'[4]Spec Schs Calculations-22'!D102</f>
        <v>0</v>
      </c>
      <c r="BF111" s="130">
        <f t="shared" ref="BF111:BF142" si="154">BE111*AX111</f>
        <v>0</v>
      </c>
      <c r="BG111" s="123">
        <f>'[4]Spec Schs Calculations-22'!E102</f>
        <v>0</v>
      </c>
      <c r="BH111" s="130">
        <f t="shared" ref="BH111:BH142" si="155">BG111*AX111</f>
        <v>0</v>
      </c>
      <c r="BI111" s="131">
        <f>'[4]Spec Schs Calculations-22'!F102</f>
        <v>0</v>
      </c>
      <c r="BJ111" s="130">
        <f t="shared" ref="BJ111:BJ142" si="156">BI111*AX111</f>
        <v>0</v>
      </c>
      <c r="BK111" s="127">
        <f t="shared" ref="BK111:BK142" si="157">SUM(BD111,BF111,BH111,BJ111)</f>
        <v>0</v>
      </c>
      <c r="BL111" s="11"/>
    </row>
    <row r="112" spans="1:67" ht="14.5" x14ac:dyDescent="0.35">
      <c r="A112" s="101">
        <v>4703060</v>
      </c>
      <c r="B112" s="95" t="s">
        <v>456</v>
      </c>
      <c r="C112" s="95">
        <f>'[4]2021-2022 Prelim-merged'!F105</f>
        <v>414206.71999926848</v>
      </c>
      <c r="D112" s="95">
        <f>'[4]2021-2022 Prelim-merged'!G105</f>
        <v>102390.7450758802</v>
      </c>
      <c r="E112" s="95">
        <f>'[4]2021-2022 Prelim-merged'!H105</f>
        <v>204225.58238371814</v>
      </c>
      <c r="F112" s="95">
        <f>'[4]2021-2022 Prelim-merged'!I105</f>
        <v>185818.63782820344</v>
      </c>
      <c r="G112" s="95">
        <f>'[4]2021-2022 Prelim-merged'!J105</f>
        <v>906641.68528707023</v>
      </c>
      <c r="H112" s="95">
        <f>'[4]2021-2022 Prelim-merged'!K105</f>
        <v>457371.68733545946</v>
      </c>
      <c r="I112" s="95">
        <f>'[4]2021-2022 Prelim-merged'!L105</f>
        <v>116058.01320922341</v>
      </c>
      <c r="J112" s="95">
        <f>'[4]2021-2022 Prelim-merged'!M105</f>
        <v>252911.69043890454</v>
      </c>
      <c r="K112" s="95">
        <f>'[4]2021-2022 Prelim-merged'!N105</f>
        <v>219699.91585027979</v>
      </c>
      <c r="L112" s="95">
        <f>'[4]2021-2022 Prelim-merged'!O105</f>
        <v>1046041.3068338672</v>
      </c>
      <c r="M112" s="95">
        <f t="shared" si="120"/>
        <v>1046041.3068338672</v>
      </c>
      <c r="N112" s="95">
        <f>'[4]Hold Harmless Base-22'!Y104</f>
        <v>877789.15582726325</v>
      </c>
      <c r="O112" s="110">
        <f t="shared" si="121"/>
        <v>168252.15100660396</v>
      </c>
      <c r="P112" s="111">
        <f t="shared" si="122"/>
        <v>168252.15100660396</v>
      </c>
      <c r="Q112" s="112">
        <f t="shared" si="123"/>
        <v>145732.07871762375</v>
      </c>
      <c r="R112" s="113">
        <f t="shared" si="124"/>
        <v>900309.2281162435</v>
      </c>
      <c r="S112" s="114">
        <f t="shared" si="125"/>
        <v>1.0256554460025842</v>
      </c>
      <c r="T112" s="115">
        <f t="shared" si="126"/>
        <v>0.86068229068436874</v>
      </c>
      <c r="U112" s="101" t="b">
        <f t="shared" si="127"/>
        <v>0</v>
      </c>
      <c r="V112" s="95">
        <f t="shared" si="128"/>
        <v>892223.05037637951</v>
      </c>
      <c r="W112" s="95">
        <f t="shared" si="129"/>
        <v>892223.05037637916</v>
      </c>
      <c r="X112" s="95">
        <f t="shared" si="130"/>
        <v>892223.05037637916</v>
      </c>
      <c r="Y112" s="95">
        <f>'[4]Hold Harmless Base-22'!L104</f>
        <v>401025.20431874372</v>
      </c>
      <c r="Z112" s="95">
        <f>'[4]Hold Harmless Base-22'!M104</f>
        <v>99132.311191078159</v>
      </c>
      <c r="AA112" s="95">
        <f>'[4]Hold Harmless Base-22'!N104</f>
        <v>197726.40555587711</v>
      </c>
      <c r="AB112" s="95">
        <f>'[4]Hold Harmless Base-22'!O104</f>
        <v>179905.23476156429</v>
      </c>
      <c r="AC112" s="95">
        <f t="shared" si="131"/>
        <v>877789.15582726325</v>
      </c>
      <c r="AD112" s="116">
        <f>'[4]Populations-merged FY22'!M105</f>
        <v>0.25802093887200273</v>
      </c>
      <c r="AE112" s="117">
        <f t="shared" si="132"/>
        <v>0</v>
      </c>
      <c r="AF112" s="117">
        <f t="shared" si="133"/>
        <v>0.9</v>
      </c>
      <c r="AG112" s="117">
        <f t="shared" si="134"/>
        <v>0</v>
      </c>
      <c r="AH112" s="117">
        <f t="shared" si="135"/>
        <v>0.9</v>
      </c>
      <c r="AI112" s="95">
        <f t="shared" si="136"/>
        <v>790010.24024453689</v>
      </c>
      <c r="AJ112" s="95">
        <f t="shared" si="137"/>
        <v>0</v>
      </c>
      <c r="AK112" s="95">
        <f t="shared" si="138"/>
        <v>892223.05037637916</v>
      </c>
      <c r="AL112" s="95">
        <f t="shared" si="139"/>
        <v>887207.30944894848</v>
      </c>
      <c r="AM112" s="95">
        <f t="shared" si="140"/>
        <v>887207.30944894848</v>
      </c>
      <c r="AN112" s="95">
        <f t="shared" si="141"/>
        <v>0</v>
      </c>
      <c r="AO112" s="95">
        <f t="shared" si="142"/>
        <v>887207.30944894848</v>
      </c>
      <c r="AP112" s="95">
        <f t="shared" si="143"/>
        <v>887136.4251232039</v>
      </c>
      <c r="AQ112" s="95">
        <f t="shared" si="144"/>
        <v>887136.4251232039</v>
      </c>
      <c r="AR112" s="95">
        <f t="shared" si="145"/>
        <v>0</v>
      </c>
      <c r="AS112" s="95">
        <f t="shared" si="146"/>
        <v>887136.4251232039</v>
      </c>
      <c r="AT112" s="95">
        <f t="shared" si="147"/>
        <v>887136.42512320378</v>
      </c>
      <c r="AU112" s="95">
        <f t="shared" si="148"/>
        <v>887136.42512320378</v>
      </c>
      <c r="AV112" s="95">
        <f t="shared" si="149"/>
        <v>0</v>
      </c>
      <c r="AW112" s="95">
        <f>'[4]Populations-merged FY22'!K105</f>
        <v>764</v>
      </c>
      <c r="AX112" s="103">
        <f t="shared" si="150"/>
        <v>1161</v>
      </c>
      <c r="AY112" s="104">
        <f>'[4]Populations-merged FY22'!G105</f>
        <v>0</v>
      </c>
      <c r="AZ112" s="118">
        <f t="shared" si="151"/>
        <v>0</v>
      </c>
      <c r="BA112" s="119">
        <f t="shared" si="152"/>
        <v>887136.42512320378</v>
      </c>
      <c r="BB112" s="128">
        <f t="shared" si="119"/>
        <v>877848.42512320378</v>
      </c>
      <c r="BC112" s="121">
        <f>'[4]Spec Schs Calculations-22'!C103</f>
        <v>0</v>
      </c>
      <c r="BD112" s="129">
        <f t="shared" si="153"/>
        <v>0</v>
      </c>
      <c r="BE112" s="123">
        <f>'[4]Spec Schs Calculations-22'!D103</f>
        <v>0</v>
      </c>
      <c r="BF112" s="130">
        <f t="shared" si="154"/>
        <v>0</v>
      </c>
      <c r="BG112" s="123">
        <f>'[4]Spec Schs Calculations-22'!E103</f>
        <v>0</v>
      </c>
      <c r="BH112" s="130">
        <f t="shared" si="155"/>
        <v>0</v>
      </c>
      <c r="BI112" s="131">
        <f>'[4]Spec Schs Calculations-22'!F103</f>
        <v>8</v>
      </c>
      <c r="BJ112" s="130">
        <f t="shared" si="156"/>
        <v>9288</v>
      </c>
      <c r="BK112" s="127">
        <f t="shared" si="157"/>
        <v>9288</v>
      </c>
      <c r="BL112" s="11"/>
    </row>
    <row r="113" spans="1:64" ht="14.5" x14ac:dyDescent="0.35">
      <c r="A113" s="101">
        <v>4703090</v>
      </c>
      <c r="B113" s="140" t="s">
        <v>457</v>
      </c>
      <c r="C113" s="95">
        <f>'[4]2021-2022 Prelim-merged'!F106</f>
        <v>923089.26171265508</v>
      </c>
      <c r="D113" s="95">
        <f>'[4]2021-2022 Prelim-merged'!G106</f>
        <v>120991.69742960743</v>
      </c>
      <c r="E113" s="95">
        <f>'[4]2021-2022 Prelim-merged'!H106</f>
        <v>449816.17735465494</v>
      </c>
      <c r="F113" s="95">
        <f>'[4]2021-2022 Prelim-merged'!I106</f>
        <v>384183.04532844992</v>
      </c>
      <c r="G113" s="95">
        <f>'[4]2021-2022 Prelim-merged'!J106</f>
        <v>1878080.1818253673</v>
      </c>
      <c r="H113" s="95">
        <f>'[4]2021-2022 Prelim-merged'!K106</f>
        <v>1014511.7059425169</v>
      </c>
      <c r="I113" s="95">
        <f>'[4]2021-2022 Prelim-merged'!L106</f>
        <v>0</v>
      </c>
      <c r="J113" s="95">
        <f>'[4]2021-2022 Prelim-merged'!M106</f>
        <v>518997.42981504451</v>
      </c>
      <c r="K113" s="95">
        <f>'[4]2021-2022 Prelim-merged'!N106</f>
        <v>448812.28643446346</v>
      </c>
      <c r="L113" s="95">
        <f>'[4]2021-2022 Prelim-merged'!O106</f>
        <v>1982321.4221920248</v>
      </c>
      <c r="M113" s="95">
        <f t="shared" si="120"/>
        <v>1982321.4221920248</v>
      </c>
      <c r="N113" s="95">
        <f>'[4]Hold Harmless Base-22'!Y105</f>
        <v>1579237.4814859706</v>
      </c>
      <c r="O113" s="110">
        <f t="shared" si="121"/>
        <v>403083.94070605421</v>
      </c>
      <c r="P113" s="111">
        <f t="shared" si="122"/>
        <v>403083.94070605421</v>
      </c>
      <c r="Q113" s="112">
        <f t="shared" si="123"/>
        <v>349132.30068885727</v>
      </c>
      <c r="R113" s="113">
        <f t="shared" si="124"/>
        <v>1633189.1215031676</v>
      </c>
      <c r="S113" s="114">
        <f t="shared" si="125"/>
        <v>1.0341630949427769</v>
      </c>
      <c r="T113" s="115">
        <f t="shared" si="126"/>
        <v>0.82387704800022221</v>
      </c>
      <c r="U113" s="101" t="b">
        <f t="shared" si="127"/>
        <v>0</v>
      </c>
      <c r="V113" s="95">
        <f t="shared" si="128"/>
        <v>1618520.5419675352</v>
      </c>
      <c r="W113" s="95">
        <f t="shared" si="129"/>
        <v>1618520.5419675345</v>
      </c>
      <c r="X113" s="95">
        <f t="shared" si="130"/>
        <v>1618520.5419675345</v>
      </c>
      <c r="Y113" s="95">
        <f>'[4]Hold Harmless Base-22'!L105</f>
        <v>829654.9512446142</v>
      </c>
      <c r="Z113" s="95">
        <f>'[4]Hold Harmless Base-22'!M105</f>
        <v>108745.02065566376</v>
      </c>
      <c r="AA113" s="95">
        <f>'[4]Hold Harmless Base-22'!N105</f>
        <v>404286.16621518513</v>
      </c>
      <c r="AB113" s="95">
        <f>'[4]Hold Harmless Base-22'!O105</f>
        <v>345296.36402617121</v>
      </c>
      <c r="AC113" s="95">
        <f t="shared" si="131"/>
        <v>1687982.5021416342</v>
      </c>
      <c r="AD113" s="116">
        <f>'[4]Populations-merged FY22'!M106</f>
        <v>0.14167012879102617</v>
      </c>
      <c r="AE113" s="117">
        <f t="shared" si="132"/>
        <v>0.85</v>
      </c>
      <c r="AF113" s="117">
        <f t="shared" si="133"/>
        <v>0</v>
      </c>
      <c r="AG113" s="117">
        <f t="shared" si="134"/>
        <v>0</v>
      </c>
      <c r="AH113" s="117">
        <f t="shared" si="135"/>
        <v>0.85</v>
      </c>
      <c r="AI113" s="95">
        <f t="shared" si="136"/>
        <v>1434785.1268203889</v>
      </c>
      <c r="AJ113" s="95">
        <f t="shared" si="137"/>
        <v>0</v>
      </c>
      <c r="AK113" s="95">
        <f t="shared" si="138"/>
        <v>1618520.5419675345</v>
      </c>
      <c r="AL113" s="95">
        <f t="shared" si="139"/>
        <v>1609421.8309212225</v>
      </c>
      <c r="AM113" s="95">
        <f t="shared" si="140"/>
        <v>1609421.8309212225</v>
      </c>
      <c r="AN113" s="95">
        <f t="shared" si="141"/>
        <v>0</v>
      </c>
      <c r="AO113" s="95">
        <f t="shared" si="142"/>
        <v>1609421.8309212225</v>
      </c>
      <c r="AP113" s="95">
        <f t="shared" si="143"/>
        <v>1609293.2445354832</v>
      </c>
      <c r="AQ113" s="95">
        <f t="shared" si="144"/>
        <v>1609293.2445354832</v>
      </c>
      <c r="AR113" s="95">
        <f t="shared" si="145"/>
        <v>0</v>
      </c>
      <c r="AS113" s="95">
        <f t="shared" si="146"/>
        <v>1609293.2445354832</v>
      </c>
      <c r="AT113" s="95">
        <f t="shared" si="147"/>
        <v>1609293.244535483</v>
      </c>
      <c r="AU113" s="95">
        <f t="shared" si="148"/>
        <v>1609293.244535483</v>
      </c>
      <c r="AV113" s="95">
        <f t="shared" si="149"/>
        <v>0</v>
      </c>
      <c r="AW113" s="95">
        <f>'[4]Populations-merged FY22'!K106</f>
        <v>1705</v>
      </c>
      <c r="AX113" s="103">
        <f t="shared" si="150"/>
        <v>944</v>
      </c>
      <c r="AY113" s="104">
        <f>'[4]Populations-merged FY22'!G106</f>
        <v>0</v>
      </c>
      <c r="AZ113" s="118">
        <f t="shared" si="151"/>
        <v>0</v>
      </c>
      <c r="BA113" s="119">
        <f t="shared" si="152"/>
        <v>1609293.244535483</v>
      </c>
      <c r="BB113" s="128">
        <f t="shared" si="119"/>
        <v>1609293.244535483</v>
      </c>
      <c r="BC113" s="121">
        <f>'[4]Spec Schs Calculations-22'!C104</f>
        <v>0</v>
      </c>
      <c r="BD113" s="129">
        <f t="shared" si="153"/>
        <v>0</v>
      </c>
      <c r="BE113" s="123">
        <f>'[4]Spec Schs Calculations-22'!D104</f>
        <v>0</v>
      </c>
      <c r="BF113" s="130">
        <f t="shared" si="154"/>
        <v>0</v>
      </c>
      <c r="BG113" s="123">
        <f>'[4]Spec Schs Calculations-22'!E104</f>
        <v>0</v>
      </c>
      <c r="BH113" s="130">
        <f t="shared" si="155"/>
        <v>0</v>
      </c>
      <c r="BI113" s="131">
        <f>'[4]Spec Schs Calculations-22'!F104</f>
        <v>0</v>
      </c>
      <c r="BJ113" s="130">
        <f t="shared" si="156"/>
        <v>0</v>
      </c>
      <c r="BK113" s="127">
        <f t="shared" si="157"/>
        <v>0</v>
      </c>
      <c r="BL113" s="11"/>
    </row>
    <row r="114" spans="1:64" ht="14.5" x14ac:dyDescent="0.35">
      <c r="A114" s="101">
        <v>4703150</v>
      </c>
      <c r="B114" s="95" t="s">
        <v>458</v>
      </c>
      <c r="C114" s="95">
        <f>'[4]2021-2022 Prelim-merged'!F107</f>
        <v>207195.81188856016</v>
      </c>
      <c r="D114" s="95">
        <f>'[4]2021-2022 Prelim-merged'!G107</f>
        <v>50716.217269893117</v>
      </c>
      <c r="E114" s="95">
        <f>'[4]2021-2022 Prelim-merged'!H107</f>
        <v>183344.29133962496</v>
      </c>
      <c r="F114" s="95">
        <f>'[4]2021-2022 Prelim-merged'!I107</f>
        <v>204602.98450089002</v>
      </c>
      <c r="G114" s="95">
        <f>'[4]2021-2022 Prelim-merged'!J107</f>
        <v>645859.30499896826</v>
      </c>
      <c r="H114" s="95">
        <f>'[4]2021-2022 Prelim-merged'!K107</f>
        <v>218168.09790114558</v>
      </c>
      <c r="I114" s="95">
        <f>'[4]2021-2022 Prelim-merged'!L107</f>
        <v>55360.129822533643</v>
      </c>
      <c r="J114" s="95">
        <f>'[4]2021-2022 Prelim-merged'!M107</f>
        <v>202626.75579942574</v>
      </c>
      <c r="K114" s="95">
        <f>'[4]2021-2022 Prelim-merged'!N107</f>
        <v>225476.88843148132</v>
      </c>
      <c r="L114" s="95">
        <f>'[4]2021-2022 Prelim-merged'!O107</f>
        <v>701631.87195458624</v>
      </c>
      <c r="M114" s="95">
        <f t="shared" si="120"/>
        <v>701631.87195458624</v>
      </c>
      <c r="N114" s="95">
        <f>'[4]Hold Harmless Base-22'!Y106</f>
        <v>606305.50337234722</v>
      </c>
      <c r="O114" s="110">
        <f t="shared" si="121"/>
        <v>95326.368582239025</v>
      </c>
      <c r="P114" s="111">
        <f t="shared" si="122"/>
        <v>95326.368582239025</v>
      </c>
      <c r="Q114" s="112">
        <f t="shared" si="123"/>
        <v>82567.205037080334</v>
      </c>
      <c r="R114" s="113">
        <f t="shared" si="124"/>
        <v>619064.66691750591</v>
      </c>
      <c r="S114" s="114">
        <f t="shared" si="125"/>
        <v>1.0210441163311081</v>
      </c>
      <c r="T114" s="115">
        <f t="shared" si="126"/>
        <v>0.88232118816514571</v>
      </c>
      <c r="U114" s="101" t="b">
        <f t="shared" si="127"/>
        <v>0</v>
      </c>
      <c r="V114" s="95">
        <f t="shared" si="128"/>
        <v>613504.50295068906</v>
      </c>
      <c r="W114" s="95">
        <f t="shared" si="129"/>
        <v>613504.50295068882</v>
      </c>
      <c r="X114" s="95">
        <f t="shared" si="130"/>
        <v>613504.50295068882</v>
      </c>
      <c r="Y114" s="95">
        <f>'[4]Hold Harmless Base-22'!L106</f>
        <v>194506.69836511271</v>
      </c>
      <c r="Z114" s="95">
        <f>'[4]Hold Harmless Base-22'!M106</f>
        <v>47610.247933198094</v>
      </c>
      <c r="AA114" s="95">
        <f>'[4]Hold Harmless Base-22'!N106</f>
        <v>172115.89581618737</v>
      </c>
      <c r="AB114" s="95">
        <f>'[4]Hold Harmless Base-22'!O106</f>
        <v>192072.66125784913</v>
      </c>
      <c r="AC114" s="95">
        <f t="shared" si="131"/>
        <v>606305.50337234722</v>
      </c>
      <c r="AD114" s="116">
        <f>'[4]Populations-merged FY22'!M107</f>
        <v>0.48271276595744683</v>
      </c>
      <c r="AE114" s="117">
        <f t="shared" si="132"/>
        <v>0</v>
      </c>
      <c r="AF114" s="117">
        <f t="shared" si="133"/>
        <v>0</v>
      </c>
      <c r="AG114" s="117">
        <f t="shared" si="134"/>
        <v>0.95</v>
      </c>
      <c r="AH114" s="117">
        <f t="shared" si="135"/>
        <v>0.95</v>
      </c>
      <c r="AI114" s="95">
        <f t="shared" si="136"/>
        <v>575990.22820372984</v>
      </c>
      <c r="AJ114" s="95">
        <f t="shared" si="137"/>
        <v>0</v>
      </c>
      <c r="AK114" s="95">
        <f t="shared" si="138"/>
        <v>613504.50295068882</v>
      </c>
      <c r="AL114" s="95">
        <f t="shared" si="139"/>
        <v>610055.61240329186</v>
      </c>
      <c r="AM114" s="95">
        <f t="shared" si="140"/>
        <v>610055.61240329186</v>
      </c>
      <c r="AN114" s="95">
        <f t="shared" si="141"/>
        <v>0</v>
      </c>
      <c r="AO114" s="95">
        <f t="shared" si="142"/>
        <v>610055.61240329186</v>
      </c>
      <c r="AP114" s="95">
        <f t="shared" si="143"/>
        <v>610006.87139282981</v>
      </c>
      <c r="AQ114" s="95">
        <f t="shared" si="144"/>
        <v>610006.87139282981</v>
      </c>
      <c r="AR114" s="95">
        <f t="shared" si="145"/>
        <v>0</v>
      </c>
      <c r="AS114" s="95">
        <f t="shared" si="146"/>
        <v>610006.87139282981</v>
      </c>
      <c r="AT114" s="95">
        <f t="shared" si="147"/>
        <v>610006.87139282969</v>
      </c>
      <c r="AU114" s="95">
        <f t="shared" si="148"/>
        <v>610006.87139282969</v>
      </c>
      <c r="AV114" s="95">
        <f t="shared" si="149"/>
        <v>0</v>
      </c>
      <c r="AW114" s="95">
        <f>'[4]Populations-merged FY22'!K107</f>
        <v>363</v>
      </c>
      <c r="AX114" s="103">
        <f t="shared" si="150"/>
        <v>1680</v>
      </c>
      <c r="AY114" s="104">
        <f>'[4]Populations-merged FY22'!G107</f>
        <v>0</v>
      </c>
      <c r="AZ114" s="118">
        <f t="shared" si="151"/>
        <v>0</v>
      </c>
      <c r="BA114" s="119">
        <f t="shared" si="152"/>
        <v>610006.87139282969</v>
      </c>
      <c r="BB114" s="128">
        <f t="shared" si="119"/>
        <v>610006.87139282969</v>
      </c>
      <c r="BC114" s="121">
        <f>'[4]Spec Schs Calculations-22'!C105</f>
        <v>0</v>
      </c>
      <c r="BD114" s="129">
        <f t="shared" si="153"/>
        <v>0</v>
      </c>
      <c r="BE114" s="123">
        <f>'[4]Spec Schs Calculations-22'!D105</f>
        <v>0</v>
      </c>
      <c r="BF114" s="130">
        <f t="shared" si="154"/>
        <v>0</v>
      </c>
      <c r="BG114" s="123">
        <f>'[4]Spec Schs Calculations-22'!E105</f>
        <v>0</v>
      </c>
      <c r="BH114" s="130">
        <f t="shared" si="155"/>
        <v>0</v>
      </c>
      <c r="BI114" s="131">
        <f>'[4]Spec Schs Calculations-22'!F105</f>
        <v>0</v>
      </c>
      <c r="BJ114" s="130">
        <f t="shared" si="156"/>
        <v>0</v>
      </c>
      <c r="BK114" s="127">
        <f t="shared" si="157"/>
        <v>0</v>
      </c>
      <c r="BL114" s="11"/>
    </row>
    <row r="115" spans="1:64" ht="14.5" x14ac:dyDescent="0.35">
      <c r="A115" s="101">
        <v>4703210</v>
      </c>
      <c r="B115" s="95" t="s">
        <v>459</v>
      </c>
      <c r="C115" s="95">
        <f>'[4]2021-2022 Prelim-merged'!F108</f>
        <v>485213.58628485719</v>
      </c>
      <c r="D115" s="95">
        <f>'[4]2021-2022 Prelim-merged'!G108</f>
        <v>119943.44423174535</v>
      </c>
      <c r="E115" s="95">
        <f>'[4]2021-2022 Prelim-merged'!H108</f>
        <v>203765.41819745264</v>
      </c>
      <c r="F115" s="95">
        <f>'[4]2021-2022 Prelim-merged'!I108</f>
        <v>172122.737807584</v>
      </c>
      <c r="G115" s="95">
        <f>'[4]2021-2022 Prelim-merged'!J108</f>
        <v>981045.18652163923</v>
      </c>
      <c r="H115" s="95">
        <f>'[4]2021-2022 Prelim-merged'!K108</f>
        <v>560746.10286988679</v>
      </c>
      <c r="I115" s="95">
        <f>'[4]2021-2022 Prelim-merged'!L108</f>
        <v>142289.25929593368</v>
      </c>
      <c r="J115" s="95">
        <f>'[4]2021-2022 Prelim-merged'!M108</f>
        <v>256309.91304535844</v>
      </c>
      <c r="K115" s="95">
        <f>'[4]2021-2022 Prelim-merged'!N108</f>
        <v>216349.48543422113</v>
      </c>
      <c r="L115" s="95">
        <f>'[4]2021-2022 Prelim-merged'!O108</f>
        <v>1175694.7606454</v>
      </c>
      <c r="M115" s="95">
        <f t="shared" si="120"/>
        <v>1175694.7606454</v>
      </c>
      <c r="N115" s="95">
        <f>'[4]Hold Harmless Base-22'!Y107</f>
        <v>934734.3825219943</v>
      </c>
      <c r="O115" s="110">
        <f t="shared" si="121"/>
        <v>240960.37812340574</v>
      </c>
      <c r="P115" s="111">
        <f t="shared" si="122"/>
        <v>240960.37812340574</v>
      </c>
      <c r="Q115" s="112">
        <f t="shared" si="123"/>
        <v>208708.51625029295</v>
      </c>
      <c r="R115" s="113">
        <f t="shared" si="124"/>
        <v>966986.24439510703</v>
      </c>
      <c r="S115" s="114">
        <f t="shared" si="125"/>
        <v>1.0345037718480992</v>
      </c>
      <c r="T115" s="115">
        <f t="shared" si="126"/>
        <v>0.82248069546918623</v>
      </c>
      <c r="U115" s="101" t="b">
        <f t="shared" si="127"/>
        <v>0</v>
      </c>
      <c r="V115" s="95">
        <f t="shared" si="128"/>
        <v>958301.20330034569</v>
      </c>
      <c r="W115" s="95">
        <f t="shared" si="129"/>
        <v>958301.20330034534</v>
      </c>
      <c r="X115" s="95">
        <f t="shared" si="130"/>
        <v>958301.20330034534</v>
      </c>
      <c r="Y115" s="95">
        <f>'[4]Hold Harmless Base-22'!L107</f>
        <v>462308.79902212787</v>
      </c>
      <c r="Z115" s="95">
        <f>'[4]Hold Harmless Base-22'!M107</f>
        <v>114281.44475081099</v>
      </c>
      <c r="AA115" s="95">
        <f>'[4]Hold Harmless Base-22'!N107</f>
        <v>194146.55407814967</v>
      </c>
      <c r="AB115" s="95">
        <f>'[4]Hold Harmless Base-22'!O107</f>
        <v>163997.58467090587</v>
      </c>
      <c r="AC115" s="95">
        <f t="shared" si="131"/>
        <v>934734.3825219943</v>
      </c>
      <c r="AD115" s="116">
        <f>'[4]Populations-merged FY22'!M108</f>
        <v>0.19864750633981404</v>
      </c>
      <c r="AE115" s="117">
        <f t="shared" si="132"/>
        <v>0</v>
      </c>
      <c r="AF115" s="117">
        <f t="shared" si="133"/>
        <v>0.9</v>
      </c>
      <c r="AG115" s="117">
        <f t="shared" si="134"/>
        <v>0</v>
      </c>
      <c r="AH115" s="117">
        <f t="shared" si="135"/>
        <v>0.9</v>
      </c>
      <c r="AI115" s="95">
        <f t="shared" si="136"/>
        <v>841260.94426979485</v>
      </c>
      <c r="AJ115" s="95">
        <f t="shared" si="137"/>
        <v>0</v>
      </c>
      <c r="AK115" s="95">
        <f t="shared" si="138"/>
        <v>958301.20330034534</v>
      </c>
      <c r="AL115" s="95">
        <f t="shared" si="139"/>
        <v>952913.99596001499</v>
      </c>
      <c r="AM115" s="95">
        <f t="shared" si="140"/>
        <v>952913.99596001499</v>
      </c>
      <c r="AN115" s="95">
        <f t="shared" si="141"/>
        <v>0</v>
      </c>
      <c r="AO115" s="95">
        <f t="shared" si="142"/>
        <v>952913.99596001499</v>
      </c>
      <c r="AP115" s="95">
        <f t="shared" si="143"/>
        <v>952837.86193206371</v>
      </c>
      <c r="AQ115" s="95">
        <f t="shared" si="144"/>
        <v>952837.86193206371</v>
      </c>
      <c r="AR115" s="95">
        <f t="shared" si="145"/>
        <v>0</v>
      </c>
      <c r="AS115" s="95">
        <f t="shared" si="146"/>
        <v>952837.86193206371</v>
      </c>
      <c r="AT115" s="95">
        <f t="shared" si="147"/>
        <v>952837.86193206348</v>
      </c>
      <c r="AU115" s="95">
        <f t="shared" si="148"/>
        <v>952837.86193206348</v>
      </c>
      <c r="AV115" s="95">
        <f t="shared" si="149"/>
        <v>0</v>
      </c>
      <c r="AW115" s="95">
        <f>'[4]Populations-merged FY22'!K108</f>
        <v>940</v>
      </c>
      <c r="AX115" s="103">
        <f t="shared" si="150"/>
        <v>1014</v>
      </c>
      <c r="AY115" s="104">
        <f>'[4]Populations-merged FY22'!G108</f>
        <v>0</v>
      </c>
      <c r="AZ115" s="118">
        <f t="shared" si="151"/>
        <v>0</v>
      </c>
      <c r="BA115" s="119">
        <f t="shared" si="152"/>
        <v>952837.86193206348</v>
      </c>
      <c r="BB115" s="128">
        <f t="shared" si="119"/>
        <v>951823.86193206348</v>
      </c>
      <c r="BC115" s="121">
        <f>'[4]Spec Schs Calculations-22'!C106</f>
        <v>1</v>
      </c>
      <c r="BD115" s="129">
        <f t="shared" si="153"/>
        <v>1014</v>
      </c>
      <c r="BE115" s="123">
        <f>'[4]Spec Schs Calculations-22'!D106</f>
        <v>0</v>
      </c>
      <c r="BF115" s="130">
        <f t="shared" si="154"/>
        <v>0</v>
      </c>
      <c r="BG115" s="123">
        <f>'[4]Spec Schs Calculations-22'!E106</f>
        <v>0</v>
      </c>
      <c r="BH115" s="130">
        <f t="shared" si="155"/>
        <v>0</v>
      </c>
      <c r="BI115" s="131">
        <f>'[4]Spec Schs Calculations-22'!F106</f>
        <v>0</v>
      </c>
      <c r="BJ115" s="130">
        <f t="shared" si="156"/>
        <v>0</v>
      </c>
      <c r="BK115" s="127">
        <f t="shared" si="157"/>
        <v>1014</v>
      </c>
      <c r="BL115" s="11"/>
    </row>
    <row r="116" spans="1:64" ht="14.5" x14ac:dyDescent="0.35">
      <c r="A116" s="101">
        <v>4703240</v>
      </c>
      <c r="B116" s="95" t="s">
        <v>460</v>
      </c>
      <c r="C116" s="95">
        <f>'[4]2021-2022 Prelim-merged'!F109</f>
        <v>397566.40944902744</v>
      </c>
      <c r="D116" s="95">
        <f>'[4]2021-2022 Prelim-merged'!G109</f>
        <v>97314.053875147016</v>
      </c>
      <c r="E116" s="95">
        <f>'[4]2021-2022 Prelim-merged'!H109</f>
        <v>188125.85355933712</v>
      </c>
      <c r="F116" s="95">
        <f>'[4]2021-2022 Prelim-merged'!I109</f>
        <v>156765.88213776387</v>
      </c>
      <c r="G116" s="95">
        <f>'[4]2021-2022 Prelim-merged'!J109</f>
        <v>839772.1990212755</v>
      </c>
      <c r="H116" s="95">
        <f>'[4]2021-2022 Prelim-merged'!K109</f>
        <v>357809.76850412472</v>
      </c>
      <c r="I116" s="95">
        <f>'[4]2021-2022 Prelim-merged'!L109</f>
        <v>87582.648487632323</v>
      </c>
      <c r="J116" s="95">
        <f>'[4]2021-2022 Prelim-merged'!M109</f>
        <v>169313.26820340342</v>
      </c>
      <c r="K116" s="95">
        <f>'[4]2021-2022 Prelim-merged'!N109</f>
        <v>141089.29392398748</v>
      </c>
      <c r="L116" s="95">
        <f>'[4]2021-2022 Prelim-merged'!O109</f>
        <v>755794.97911914787</v>
      </c>
      <c r="M116" s="95">
        <f t="shared" si="120"/>
        <v>755794.97911914787</v>
      </c>
      <c r="N116" s="95">
        <f>'[4]Hold Harmless Base-22'!Y108</f>
        <v>778875.93250140746</v>
      </c>
      <c r="O116" s="110">
        <f t="shared" si="121"/>
        <v>-23080.953382259584</v>
      </c>
      <c r="P116" s="111" t="str">
        <f t="shared" si="122"/>
        <v>0</v>
      </c>
      <c r="Q116" s="112">
        <f t="shared" si="123"/>
        <v>0</v>
      </c>
      <c r="R116" s="113">
        <f t="shared" si="124"/>
        <v>755794.97911914787</v>
      </c>
      <c r="S116" s="114">
        <f t="shared" si="125"/>
        <v>0.9703663286807005</v>
      </c>
      <c r="T116" s="115">
        <f t="shared" si="126"/>
        <v>1</v>
      </c>
      <c r="U116" s="101" t="b">
        <f t="shared" si="127"/>
        <v>0</v>
      </c>
      <c r="V116" s="95">
        <f t="shared" si="128"/>
        <v>749006.76419787959</v>
      </c>
      <c r="W116" s="95">
        <f t="shared" si="129"/>
        <v>749006.76419787924</v>
      </c>
      <c r="X116" s="95">
        <f t="shared" si="130"/>
        <v>749006.76419787924</v>
      </c>
      <c r="Y116" s="95">
        <f>'[4]Hold Harmless Base-22'!L108</f>
        <v>368736.79344438808</v>
      </c>
      <c r="Z116" s="95">
        <f>'[4]Hold Harmless Base-22'!M108</f>
        <v>90257.303761465751</v>
      </c>
      <c r="AA116" s="95">
        <f>'[4]Hold Harmless Base-22'!N108</f>
        <v>174483.86573099653</v>
      </c>
      <c r="AB116" s="95">
        <f>'[4]Hold Harmless Base-22'!O108</f>
        <v>145397.96956455705</v>
      </c>
      <c r="AC116" s="95">
        <f t="shared" si="131"/>
        <v>778875.93250140746</v>
      </c>
      <c r="AD116" s="116">
        <f>'[4]Populations-merged FY22'!M109</f>
        <v>0.18061674008810572</v>
      </c>
      <c r="AE116" s="117">
        <f t="shared" si="132"/>
        <v>0</v>
      </c>
      <c r="AF116" s="117">
        <f t="shared" si="133"/>
        <v>0.9</v>
      </c>
      <c r="AG116" s="117">
        <f t="shared" si="134"/>
        <v>0</v>
      </c>
      <c r="AH116" s="117">
        <f t="shared" si="135"/>
        <v>0.9</v>
      </c>
      <c r="AI116" s="95">
        <f t="shared" si="136"/>
        <v>700988.33925126668</v>
      </c>
      <c r="AJ116" s="95">
        <f t="shared" si="137"/>
        <v>0</v>
      </c>
      <c r="AK116" s="95">
        <f t="shared" si="138"/>
        <v>749006.76419787924</v>
      </c>
      <c r="AL116" s="95">
        <f t="shared" si="139"/>
        <v>744796.13112745481</v>
      </c>
      <c r="AM116" s="95">
        <f t="shared" si="140"/>
        <v>744796.13112745481</v>
      </c>
      <c r="AN116" s="95">
        <f t="shared" si="141"/>
        <v>0</v>
      </c>
      <c r="AO116" s="95">
        <f t="shared" si="142"/>
        <v>744796.13112745481</v>
      </c>
      <c r="AP116" s="95">
        <f t="shared" si="143"/>
        <v>744736.62488690671</v>
      </c>
      <c r="AQ116" s="95">
        <f t="shared" si="144"/>
        <v>744736.62488690671</v>
      </c>
      <c r="AR116" s="95">
        <f t="shared" si="145"/>
        <v>0</v>
      </c>
      <c r="AS116" s="95">
        <f t="shared" si="146"/>
        <v>744736.62488690671</v>
      </c>
      <c r="AT116" s="95">
        <f t="shared" si="147"/>
        <v>744736.62488690659</v>
      </c>
      <c r="AU116" s="95">
        <f t="shared" si="148"/>
        <v>744736.62488690659</v>
      </c>
      <c r="AV116" s="95">
        <f t="shared" si="149"/>
        <v>0</v>
      </c>
      <c r="AW116" s="95">
        <f>'[4]Populations-merged FY22'!K109</f>
        <v>574</v>
      </c>
      <c r="AX116" s="103">
        <f t="shared" si="150"/>
        <v>1297</v>
      </c>
      <c r="AY116" s="104">
        <f>'[4]Populations-merged FY22'!G109</f>
        <v>0</v>
      </c>
      <c r="AZ116" s="118">
        <f t="shared" si="151"/>
        <v>0</v>
      </c>
      <c r="BA116" s="119">
        <f t="shared" si="152"/>
        <v>744736.62488690659</v>
      </c>
      <c r="BB116" s="128">
        <f t="shared" si="119"/>
        <v>743439.62488690659</v>
      </c>
      <c r="BC116" s="121">
        <f>'[4]Spec Schs Calculations-22'!C107</f>
        <v>0</v>
      </c>
      <c r="BD116" s="129">
        <f t="shared" si="153"/>
        <v>0</v>
      </c>
      <c r="BE116" s="123">
        <f>'[4]Spec Schs Calculations-22'!D107</f>
        <v>1</v>
      </c>
      <c r="BF116" s="130">
        <f t="shared" si="154"/>
        <v>1297</v>
      </c>
      <c r="BG116" s="123">
        <f>'[4]Spec Schs Calculations-22'!E107</f>
        <v>0</v>
      </c>
      <c r="BH116" s="130">
        <f t="shared" si="155"/>
        <v>0</v>
      </c>
      <c r="BI116" s="131">
        <f>'[4]Spec Schs Calculations-22'!F107</f>
        <v>0</v>
      </c>
      <c r="BJ116" s="130">
        <f t="shared" si="156"/>
        <v>0</v>
      </c>
      <c r="BK116" s="127">
        <f t="shared" si="157"/>
        <v>1297</v>
      </c>
      <c r="BL116" s="11"/>
    </row>
    <row r="117" spans="1:64" ht="14.5" x14ac:dyDescent="0.35">
      <c r="A117" s="101">
        <v>4703270</v>
      </c>
      <c r="B117" s="95" t="s">
        <v>461</v>
      </c>
      <c r="C117" s="95">
        <f>'[4]2021-2022 Prelim-merged'!F110</f>
        <v>121174.92854665146</v>
      </c>
      <c r="D117" s="95">
        <f>'[4]2021-2022 Prelim-merged'!G110</f>
        <v>29660.512670695858</v>
      </c>
      <c r="E117" s="95">
        <f>'[4]2021-2022 Prelim-merged'!H110</f>
        <v>96238.442768122302</v>
      </c>
      <c r="F117" s="95">
        <f>'[4]2021-2022 Prelim-merged'!I110</f>
        <v>102885.22845932173</v>
      </c>
      <c r="G117" s="95">
        <f>'[4]2021-2022 Prelim-merged'!J110</f>
        <v>349959.11244479136</v>
      </c>
      <c r="H117" s="95">
        <f>'[4]2021-2022 Prelim-merged'!K110</f>
        <v>141238.30029413005</v>
      </c>
      <c r="I117" s="95">
        <f>'[4]2021-2022 Prelim-merged'!L110</f>
        <v>35839.202502191212</v>
      </c>
      <c r="J117" s="95">
        <f>'[4]2021-2022 Prelim-merged'!M110</f>
        <v>126612.60368737718</v>
      </c>
      <c r="K117" s="95">
        <f>'[4]2021-2022 Prelim-merged'!N110</f>
        <v>138848.32733656329</v>
      </c>
      <c r="L117" s="95">
        <f>'[4]2021-2022 Prelim-merged'!O110</f>
        <v>442538.43382026174</v>
      </c>
      <c r="M117" s="95">
        <f t="shared" si="120"/>
        <v>442538.43382026174</v>
      </c>
      <c r="N117" s="95">
        <f>'[4]Hold Harmless Base-22'!Y109</f>
        <v>316127.30912532727</v>
      </c>
      <c r="O117" s="110">
        <f t="shared" si="121"/>
        <v>126411.12469493446</v>
      </c>
      <c r="P117" s="111">
        <f t="shared" si="122"/>
        <v>126411.12469493446</v>
      </c>
      <c r="Q117" s="112">
        <f t="shared" si="123"/>
        <v>109491.35487784915</v>
      </c>
      <c r="R117" s="113">
        <f t="shared" si="124"/>
        <v>333047.07894241257</v>
      </c>
      <c r="S117" s="114">
        <f t="shared" si="125"/>
        <v>1.0535220125837896</v>
      </c>
      <c r="T117" s="115">
        <f t="shared" si="126"/>
        <v>0.75258339951932984</v>
      </c>
      <c r="U117" s="101" t="b">
        <f t="shared" si="127"/>
        <v>0</v>
      </c>
      <c r="V117" s="95">
        <f t="shared" si="128"/>
        <v>330055.79795587226</v>
      </c>
      <c r="W117" s="95">
        <f t="shared" si="129"/>
        <v>330055.79795587214</v>
      </c>
      <c r="X117" s="95">
        <f t="shared" si="130"/>
        <v>330055.79795587214</v>
      </c>
      <c r="Y117" s="95">
        <f>'[4]Hold Harmless Base-22'!L109</f>
        <v>109460.51333625409</v>
      </c>
      <c r="Z117" s="95">
        <f>'[4]Hold Harmless Base-22'!M109</f>
        <v>26793.124466344529</v>
      </c>
      <c r="AA117" s="95">
        <f>'[4]Hold Harmless Base-22'!N109</f>
        <v>86934.727129009567</v>
      </c>
      <c r="AB117" s="95">
        <f>'[4]Hold Harmless Base-22'!O109</f>
        <v>92938.944193719057</v>
      </c>
      <c r="AC117" s="95">
        <f t="shared" si="131"/>
        <v>316127.30912532727</v>
      </c>
      <c r="AD117" s="116">
        <f>'[4]Populations-merged FY22'!M110</f>
        <v>0.43444227005870839</v>
      </c>
      <c r="AE117" s="117">
        <f t="shared" si="132"/>
        <v>0</v>
      </c>
      <c r="AF117" s="117">
        <f t="shared" si="133"/>
        <v>0</v>
      </c>
      <c r="AG117" s="117">
        <f t="shared" si="134"/>
        <v>0.95</v>
      </c>
      <c r="AH117" s="117">
        <f t="shared" si="135"/>
        <v>0.95</v>
      </c>
      <c r="AI117" s="95">
        <f t="shared" si="136"/>
        <v>300320.94366906089</v>
      </c>
      <c r="AJ117" s="95">
        <f t="shared" si="137"/>
        <v>0</v>
      </c>
      <c r="AK117" s="95">
        <f t="shared" si="138"/>
        <v>330055.79795587214</v>
      </c>
      <c r="AL117" s="95">
        <f t="shared" si="139"/>
        <v>328200.34894741542</v>
      </c>
      <c r="AM117" s="95">
        <f t="shared" si="140"/>
        <v>328200.34894741542</v>
      </c>
      <c r="AN117" s="95">
        <f t="shared" si="141"/>
        <v>0</v>
      </c>
      <c r="AO117" s="95">
        <f t="shared" si="142"/>
        <v>328200.34894741542</v>
      </c>
      <c r="AP117" s="95">
        <f t="shared" si="143"/>
        <v>328174.12704843364</v>
      </c>
      <c r="AQ117" s="95">
        <f t="shared" si="144"/>
        <v>328174.12704843364</v>
      </c>
      <c r="AR117" s="95">
        <f t="shared" si="145"/>
        <v>0</v>
      </c>
      <c r="AS117" s="95">
        <f t="shared" si="146"/>
        <v>328174.12704843364</v>
      </c>
      <c r="AT117" s="95">
        <f t="shared" si="147"/>
        <v>328174.12704843353</v>
      </c>
      <c r="AU117" s="95">
        <f t="shared" si="148"/>
        <v>328174.12704843353</v>
      </c>
      <c r="AV117" s="95">
        <f t="shared" si="149"/>
        <v>0</v>
      </c>
      <c r="AW117" s="95">
        <f>'[4]Populations-merged FY22'!K110</f>
        <v>222</v>
      </c>
      <c r="AX117" s="103">
        <f t="shared" si="150"/>
        <v>1478</v>
      </c>
      <c r="AY117" s="104">
        <f>'[4]Populations-merged FY22'!G110</f>
        <v>0</v>
      </c>
      <c r="AZ117" s="118">
        <f t="shared" si="151"/>
        <v>0</v>
      </c>
      <c r="BA117" s="119">
        <f t="shared" si="152"/>
        <v>328174.12704843353</v>
      </c>
      <c r="BB117" s="128">
        <f t="shared" si="119"/>
        <v>328174.12704843353</v>
      </c>
      <c r="BC117" s="121">
        <f>'[4]Spec Schs Calculations-22'!C108</f>
        <v>0</v>
      </c>
      <c r="BD117" s="129">
        <f t="shared" si="153"/>
        <v>0</v>
      </c>
      <c r="BE117" s="123">
        <f>'[4]Spec Schs Calculations-22'!D108</f>
        <v>0</v>
      </c>
      <c r="BF117" s="130">
        <f t="shared" si="154"/>
        <v>0</v>
      </c>
      <c r="BG117" s="123">
        <f>'[4]Spec Schs Calculations-22'!E108</f>
        <v>0</v>
      </c>
      <c r="BH117" s="130">
        <f t="shared" si="155"/>
        <v>0</v>
      </c>
      <c r="BI117" s="131">
        <f>'[4]Spec Schs Calculations-22'!F108</f>
        <v>0</v>
      </c>
      <c r="BJ117" s="130">
        <f t="shared" si="156"/>
        <v>0</v>
      </c>
      <c r="BK117" s="127">
        <f t="shared" si="157"/>
        <v>0</v>
      </c>
      <c r="BL117" s="11"/>
    </row>
    <row r="118" spans="1:64" ht="14.5" x14ac:dyDescent="0.35">
      <c r="A118" s="101">
        <v>4703300</v>
      </c>
      <c r="B118" s="95" t="s">
        <v>462</v>
      </c>
      <c r="C118" s="95">
        <f>'[4]2021-2022 Prelim-merged'!F111</f>
        <v>402935.7888428258</v>
      </c>
      <c r="D118" s="95">
        <f>'[4]2021-2022 Prelim-merged'!G111</f>
        <v>99604.602352727001</v>
      </c>
      <c r="E118" s="95">
        <f>'[4]2021-2022 Prelim-merged'!H111</f>
        <v>178833.74676467845</v>
      </c>
      <c r="F118" s="95">
        <f>'[4]2021-2022 Prelim-merged'!I111</f>
        <v>159149.06992429742</v>
      </c>
      <c r="G118" s="95">
        <f>'[4]2021-2022 Prelim-merged'!J111</f>
        <v>840523.20788452856</v>
      </c>
      <c r="H118" s="95">
        <f>'[4]2021-2022 Prelim-merged'!K111</f>
        <v>436937.20984609588</v>
      </c>
      <c r="I118" s="95">
        <f>'[4]2021-2022 Prelim-merged'!L111</f>
        <v>110872.76688975746</v>
      </c>
      <c r="J118" s="95">
        <f>'[4]2021-2022 Prelim-merged'!M111</f>
        <v>202941.56043756523</v>
      </c>
      <c r="K118" s="95">
        <f>'[4]2021-2022 Prelim-merged'!N111</f>
        <v>166740.81526887056</v>
      </c>
      <c r="L118" s="95">
        <f>'[4]2021-2022 Prelim-merged'!O111</f>
        <v>917492.35244228912</v>
      </c>
      <c r="M118" s="95">
        <f t="shared" si="120"/>
        <v>917492.35244228912</v>
      </c>
      <c r="N118" s="95">
        <f>'[4]Hold Harmless Base-22'!Y110</f>
        <v>830185.5751533939</v>
      </c>
      <c r="O118" s="110">
        <f t="shared" si="121"/>
        <v>87306.777288895217</v>
      </c>
      <c r="P118" s="111">
        <f t="shared" si="122"/>
        <v>87306.777288895217</v>
      </c>
      <c r="Q118" s="112">
        <f t="shared" si="123"/>
        <v>75621.013249024822</v>
      </c>
      <c r="R118" s="113">
        <f t="shared" si="124"/>
        <v>841871.33919326426</v>
      </c>
      <c r="S118" s="114">
        <f t="shared" si="125"/>
        <v>1.0140760865878826</v>
      </c>
      <c r="T118" s="115">
        <f t="shared" si="126"/>
        <v>0.91757859011279175</v>
      </c>
      <c r="U118" s="101" t="b">
        <f t="shared" si="127"/>
        <v>0</v>
      </c>
      <c r="V118" s="95">
        <f t="shared" si="128"/>
        <v>834310.02462464897</v>
      </c>
      <c r="W118" s="95">
        <f t="shared" si="129"/>
        <v>834310.02462464874</v>
      </c>
      <c r="X118" s="95">
        <f t="shared" si="130"/>
        <v>834310.02462464874</v>
      </c>
      <c r="Y118" s="95">
        <f>'[4]Hold Harmless Base-22'!L110</f>
        <v>397980.06345628848</v>
      </c>
      <c r="Z118" s="95">
        <f>'[4]Hold Harmless Base-22'!M110</f>
        <v>98379.560869286302</v>
      </c>
      <c r="AA118" s="95">
        <f>'[4]Hold Harmless Base-22'!N110</f>
        <v>176634.26247127156</v>
      </c>
      <c r="AB118" s="95">
        <f>'[4]Hold Harmless Base-22'!O110</f>
        <v>157191.68835654767</v>
      </c>
      <c r="AC118" s="95">
        <f t="shared" si="131"/>
        <v>830185.5751533939</v>
      </c>
      <c r="AD118" s="116">
        <f>'[4]Populations-merged FY22'!M111</f>
        <v>0.20246429571548585</v>
      </c>
      <c r="AE118" s="117">
        <f t="shared" si="132"/>
        <v>0</v>
      </c>
      <c r="AF118" s="117">
        <f t="shared" si="133"/>
        <v>0.9</v>
      </c>
      <c r="AG118" s="117">
        <f t="shared" si="134"/>
        <v>0</v>
      </c>
      <c r="AH118" s="117">
        <f t="shared" si="135"/>
        <v>0.9</v>
      </c>
      <c r="AI118" s="95">
        <f t="shared" si="136"/>
        <v>747167.01763805456</v>
      </c>
      <c r="AJ118" s="95">
        <f t="shared" si="137"/>
        <v>0</v>
      </c>
      <c r="AK118" s="95">
        <f t="shared" si="138"/>
        <v>834310.02462464874</v>
      </c>
      <c r="AL118" s="95">
        <f t="shared" si="139"/>
        <v>829619.84884975664</v>
      </c>
      <c r="AM118" s="95">
        <f t="shared" si="140"/>
        <v>829619.84884975664</v>
      </c>
      <c r="AN118" s="95">
        <f t="shared" si="141"/>
        <v>0</v>
      </c>
      <c r="AO118" s="95">
        <f t="shared" si="142"/>
        <v>829619.84884975664</v>
      </c>
      <c r="AP118" s="95">
        <f t="shared" si="143"/>
        <v>829553.56553244882</v>
      </c>
      <c r="AQ118" s="95">
        <f t="shared" si="144"/>
        <v>829553.56553244882</v>
      </c>
      <c r="AR118" s="95">
        <f t="shared" si="145"/>
        <v>0</v>
      </c>
      <c r="AS118" s="95">
        <f t="shared" si="146"/>
        <v>829553.56553244882</v>
      </c>
      <c r="AT118" s="95">
        <f t="shared" si="147"/>
        <v>829553.5655324487</v>
      </c>
      <c r="AU118" s="95">
        <f t="shared" si="148"/>
        <v>829553.5655324487</v>
      </c>
      <c r="AV118" s="95">
        <f t="shared" si="149"/>
        <v>0</v>
      </c>
      <c r="AW118" s="95">
        <f>'[4]Populations-merged FY22'!K111</f>
        <v>723</v>
      </c>
      <c r="AX118" s="103">
        <f t="shared" si="150"/>
        <v>1147</v>
      </c>
      <c r="AY118" s="104">
        <f>'[4]Populations-merged FY22'!G111</f>
        <v>0</v>
      </c>
      <c r="AZ118" s="118">
        <f t="shared" si="151"/>
        <v>0</v>
      </c>
      <c r="BA118" s="119">
        <f t="shared" si="152"/>
        <v>829553.5655324487</v>
      </c>
      <c r="BB118" s="128">
        <f t="shared" si="119"/>
        <v>828406.5655324487</v>
      </c>
      <c r="BC118" s="121">
        <f>'[4]Spec Schs Calculations-22'!C109</f>
        <v>0</v>
      </c>
      <c r="BD118" s="129">
        <f t="shared" si="153"/>
        <v>0</v>
      </c>
      <c r="BE118" s="123">
        <f>'[4]Spec Schs Calculations-22'!D109</f>
        <v>0</v>
      </c>
      <c r="BF118" s="130">
        <f t="shared" si="154"/>
        <v>0</v>
      </c>
      <c r="BG118" s="123">
        <f>'[4]Spec Schs Calculations-22'!E109</f>
        <v>0</v>
      </c>
      <c r="BH118" s="130">
        <f t="shared" si="155"/>
        <v>0</v>
      </c>
      <c r="BI118" s="131">
        <f>'[4]Spec Schs Calculations-22'!F109</f>
        <v>1</v>
      </c>
      <c r="BJ118" s="130">
        <f t="shared" si="156"/>
        <v>1147</v>
      </c>
      <c r="BK118" s="127">
        <f t="shared" si="157"/>
        <v>1147</v>
      </c>
      <c r="BL118" s="11"/>
    </row>
    <row r="119" spans="1:64" ht="14.5" x14ac:dyDescent="0.35">
      <c r="A119" s="101">
        <v>4703330</v>
      </c>
      <c r="B119" s="95" t="s">
        <v>463</v>
      </c>
      <c r="C119" s="95">
        <f>'[4]2021-2022 Prelim-merged'!F112</f>
        <v>253032.40446213807</v>
      </c>
      <c r="D119" s="95">
        <f>'[4]2021-2022 Prelim-merged'!G112</f>
        <v>62548.904134789409</v>
      </c>
      <c r="E119" s="95">
        <f>'[4]2021-2022 Prelim-merged'!H112</f>
        <v>177960.02970145628</v>
      </c>
      <c r="F119" s="95">
        <f>'[4]2021-2022 Prelim-merged'!I112</f>
        <v>175352.1861270006</v>
      </c>
      <c r="G119" s="95">
        <f>'[4]2021-2022 Prelim-merged'!J112</f>
        <v>668893.52442538436</v>
      </c>
      <c r="H119" s="95">
        <f>'[4]2021-2022 Prelim-merged'!K112</f>
        <v>262042.12309889658</v>
      </c>
      <c r="I119" s="95">
        <f>'[4]2021-2022 Prelim-merged'!L112</f>
        <v>66493.158684916445</v>
      </c>
      <c r="J119" s="95">
        <f>'[4]2021-2022 Prelim-merged'!M112</f>
        <v>189466.22476917767</v>
      </c>
      <c r="K119" s="95">
        <f>'[4]2021-2022 Prelim-merged'!N112</f>
        <v>187585.43134192517</v>
      </c>
      <c r="L119" s="95">
        <f>'[4]2021-2022 Prelim-merged'!O112</f>
        <v>705586.93789491593</v>
      </c>
      <c r="M119" s="95">
        <f t="shared" si="120"/>
        <v>705586.93789491593</v>
      </c>
      <c r="N119" s="95">
        <f>'[4]Hold Harmless Base-22'!Y111</f>
        <v>585593.18259260198</v>
      </c>
      <c r="O119" s="110">
        <f t="shared" si="121"/>
        <v>119993.75530231395</v>
      </c>
      <c r="P119" s="111">
        <f t="shared" si="122"/>
        <v>119993.75530231395</v>
      </c>
      <c r="Q119" s="112">
        <f t="shared" si="123"/>
        <v>103932.93214214972</v>
      </c>
      <c r="R119" s="113">
        <f t="shared" si="124"/>
        <v>601654.00575276627</v>
      </c>
      <c r="S119" s="114">
        <f t="shared" si="125"/>
        <v>1.0274265883510769</v>
      </c>
      <c r="T119" s="115">
        <f t="shared" si="126"/>
        <v>0.85270003374463188</v>
      </c>
      <c r="U119" s="101" t="b">
        <f t="shared" si="127"/>
        <v>0</v>
      </c>
      <c r="V119" s="95">
        <f t="shared" si="128"/>
        <v>596250.21661400842</v>
      </c>
      <c r="W119" s="95">
        <f t="shared" si="129"/>
        <v>596250.21661400818</v>
      </c>
      <c r="X119" s="95">
        <f t="shared" si="130"/>
        <v>596250.21661400818</v>
      </c>
      <c r="Y119" s="95">
        <f>'[4]Hold Harmless Base-22'!L111</f>
        <v>221521.13246324437</v>
      </c>
      <c r="Z119" s="95">
        <f>'[4]Hold Harmless Base-22'!M111</f>
        <v>54759.405648958113</v>
      </c>
      <c r="AA119" s="95">
        <f>'[4]Hold Harmless Base-22'!N111</f>
        <v>155797.86073825971</v>
      </c>
      <c r="AB119" s="95">
        <f>'[4]Hold Harmless Base-22'!O111</f>
        <v>153514.78374213981</v>
      </c>
      <c r="AC119" s="95">
        <f t="shared" si="131"/>
        <v>585593.18259260198</v>
      </c>
      <c r="AD119" s="116">
        <f>'[4]Populations-merged FY22'!M112</f>
        <v>0.35773026315789475</v>
      </c>
      <c r="AE119" s="117">
        <f t="shared" si="132"/>
        <v>0</v>
      </c>
      <c r="AF119" s="117">
        <f t="shared" si="133"/>
        <v>0</v>
      </c>
      <c r="AG119" s="117">
        <f t="shared" si="134"/>
        <v>0.95</v>
      </c>
      <c r="AH119" s="117">
        <f t="shared" si="135"/>
        <v>0.95</v>
      </c>
      <c r="AI119" s="95">
        <f t="shared" si="136"/>
        <v>556313.52346297191</v>
      </c>
      <c r="AJ119" s="95">
        <f t="shared" si="137"/>
        <v>0</v>
      </c>
      <c r="AK119" s="95">
        <f t="shared" si="138"/>
        <v>596250.21661400818</v>
      </c>
      <c r="AL119" s="95">
        <f t="shared" si="139"/>
        <v>592898.32314611494</v>
      </c>
      <c r="AM119" s="95">
        <f t="shared" si="140"/>
        <v>592898.32314611494</v>
      </c>
      <c r="AN119" s="95">
        <f t="shared" si="141"/>
        <v>0</v>
      </c>
      <c r="AO119" s="95">
        <f t="shared" si="142"/>
        <v>592898.32314611494</v>
      </c>
      <c r="AP119" s="95">
        <f t="shared" si="143"/>
        <v>592850.9529346393</v>
      </c>
      <c r="AQ119" s="95">
        <f t="shared" si="144"/>
        <v>592850.9529346393</v>
      </c>
      <c r="AR119" s="95">
        <f t="shared" si="145"/>
        <v>0</v>
      </c>
      <c r="AS119" s="95">
        <f t="shared" si="146"/>
        <v>592850.9529346393</v>
      </c>
      <c r="AT119" s="95">
        <f t="shared" si="147"/>
        <v>592850.95293463918</v>
      </c>
      <c r="AU119" s="95">
        <f t="shared" si="148"/>
        <v>592850.95293463918</v>
      </c>
      <c r="AV119" s="95">
        <f t="shared" si="149"/>
        <v>0</v>
      </c>
      <c r="AW119" s="95">
        <f>'[4]Populations-merged FY22'!K112</f>
        <v>435</v>
      </c>
      <c r="AX119" s="103">
        <f t="shared" si="150"/>
        <v>1363</v>
      </c>
      <c r="AY119" s="104">
        <f>'[4]Populations-merged FY22'!G112</f>
        <v>0</v>
      </c>
      <c r="AZ119" s="118">
        <f t="shared" si="151"/>
        <v>0</v>
      </c>
      <c r="BA119" s="119">
        <f t="shared" si="152"/>
        <v>592850.95293463918</v>
      </c>
      <c r="BB119" s="128">
        <f t="shared" si="119"/>
        <v>591487.95293463918</v>
      </c>
      <c r="BC119" s="121">
        <f>'[4]Spec Schs Calculations-22'!C110</f>
        <v>0</v>
      </c>
      <c r="BD119" s="129">
        <f t="shared" si="153"/>
        <v>0</v>
      </c>
      <c r="BE119" s="123">
        <f>'[4]Spec Schs Calculations-22'!D110</f>
        <v>1</v>
      </c>
      <c r="BF119" s="130">
        <f t="shared" si="154"/>
        <v>1363</v>
      </c>
      <c r="BG119" s="123">
        <f>'[4]Spec Schs Calculations-22'!E110</f>
        <v>0</v>
      </c>
      <c r="BH119" s="130">
        <f t="shared" si="155"/>
        <v>0</v>
      </c>
      <c r="BI119" s="131">
        <f>'[4]Spec Schs Calculations-22'!F110</f>
        <v>0</v>
      </c>
      <c r="BJ119" s="130">
        <f t="shared" si="156"/>
        <v>0</v>
      </c>
      <c r="BK119" s="127">
        <f t="shared" si="157"/>
        <v>1363</v>
      </c>
      <c r="BL119" s="11"/>
    </row>
    <row r="120" spans="1:64" ht="14.5" x14ac:dyDescent="0.35">
      <c r="A120" s="101">
        <v>4703360</v>
      </c>
      <c r="B120" s="95" t="s">
        <v>464</v>
      </c>
      <c r="C120" s="95">
        <f>'[4]2021-2022 Prelim-merged'!F113</f>
        <v>181008.47000992284</v>
      </c>
      <c r="D120" s="95">
        <f>'[4]2021-2022 Prelim-merged'!G113</f>
        <v>44438.976434293574</v>
      </c>
      <c r="E120" s="95">
        <f>'[4]2021-2022 Prelim-merged'!H113</f>
        <v>110591.1782693773</v>
      </c>
      <c r="F120" s="95">
        <f>'[4]2021-2022 Prelim-merged'!I113</f>
        <v>111745.82217645731</v>
      </c>
      <c r="G120" s="95">
        <f>'[4]2021-2022 Prelim-merged'!J113</f>
        <v>447784.44689005107</v>
      </c>
      <c r="H120" s="95">
        <f>'[4]2021-2022 Prelim-merged'!K113</f>
        <v>189319.42379851476</v>
      </c>
      <c r="I120" s="95">
        <f>'[4]2021-2022 Prelim-merged'!L113</f>
        <v>48039.782077405238</v>
      </c>
      <c r="J120" s="95">
        <f>'[4]2021-2022 Prelim-merged'!M113</f>
        <v>101375.84629605021</v>
      </c>
      <c r="K120" s="95">
        <f>'[4]2021-2022 Prelim-merged'!N113</f>
        <v>100571.23995881158</v>
      </c>
      <c r="L120" s="95">
        <f>'[4]2021-2022 Prelim-merged'!O113</f>
        <v>439306.2921307818</v>
      </c>
      <c r="M120" s="95">
        <f t="shared" si="120"/>
        <v>439306.2921307818</v>
      </c>
      <c r="N120" s="95">
        <f>'[4]Hold Harmless Base-22'!Y112</f>
        <v>442277.12584139808</v>
      </c>
      <c r="O120" s="110">
        <f t="shared" si="121"/>
        <v>-2970.8337106162799</v>
      </c>
      <c r="P120" s="111" t="str">
        <f t="shared" si="122"/>
        <v>0</v>
      </c>
      <c r="Q120" s="112">
        <f t="shared" si="123"/>
        <v>0</v>
      </c>
      <c r="R120" s="113">
        <f t="shared" si="124"/>
        <v>439306.2921307818</v>
      </c>
      <c r="S120" s="114">
        <f t="shared" si="125"/>
        <v>0.99328286828091217</v>
      </c>
      <c r="T120" s="115">
        <f t="shared" si="126"/>
        <v>1</v>
      </c>
      <c r="U120" s="101" t="b">
        <f t="shared" si="127"/>
        <v>0</v>
      </c>
      <c r="V120" s="95">
        <f t="shared" si="128"/>
        <v>435360.63807162835</v>
      </c>
      <c r="W120" s="95">
        <f t="shared" si="129"/>
        <v>435360.63807162817</v>
      </c>
      <c r="X120" s="95">
        <f t="shared" si="130"/>
        <v>435360.63807162817</v>
      </c>
      <c r="Y120" s="95">
        <f>'[4]Hold Harmless Base-22'!L112</f>
        <v>178782.23869752785</v>
      </c>
      <c r="Z120" s="95">
        <f>'[4]Hold Harmless Base-22'!M112</f>
        <v>43892.419464758474</v>
      </c>
      <c r="AA120" s="95">
        <f>'[4]Hold Harmless Base-22'!N112</f>
        <v>109231.01239468397</v>
      </c>
      <c r="AB120" s="95">
        <f>'[4]Hold Harmless Base-22'!O112</f>
        <v>110371.45528442781</v>
      </c>
      <c r="AC120" s="95">
        <f t="shared" si="131"/>
        <v>442277.12584139808</v>
      </c>
      <c r="AD120" s="116">
        <f>'[4]Populations-merged FY22'!M113</f>
        <v>0.24784313725490195</v>
      </c>
      <c r="AE120" s="117">
        <f t="shared" si="132"/>
        <v>0</v>
      </c>
      <c r="AF120" s="117">
        <f t="shared" si="133"/>
        <v>0.9</v>
      </c>
      <c r="AG120" s="117">
        <f t="shared" si="134"/>
        <v>0</v>
      </c>
      <c r="AH120" s="117">
        <f t="shared" si="135"/>
        <v>0.9</v>
      </c>
      <c r="AI120" s="95">
        <f t="shared" si="136"/>
        <v>398049.4132572583</v>
      </c>
      <c r="AJ120" s="95">
        <f t="shared" si="137"/>
        <v>0</v>
      </c>
      <c r="AK120" s="95">
        <f t="shared" si="138"/>
        <v>435360.63807162817</v>
      </c>
      <c r="AL120" s="95">
        <f t="shared" si="139"/>
        <v>432913.20503383898</v>
      </c>
      <c r="AM120" s="95">
        <f t="shared" si="140"/>
        <v>432913.20503383898</v>
      </c>
      <c r="AN120" s="95">
        <f t="shared" si="141"/>
        <v>0</v>
      </c>
      <c r="AO120" s="95">
        <f t="shared" si="142"/>
        <v>432913.20503383898</v>
      </c>
      <c r="AP120" s="95">
        <f t="shared" si="143"/>
        <v>432878.61699526227</v>
      </c>
      <c r="AQ120" s="95">
        <f t="shared" si="144"/>
        <v>432878.61699526227</v>
      </c>
      <c r="AR120" s="95">
        <f t="shared" si="145"/>
        <v>0</v>
      </c>
      <c r="AS120" s="95">
        <f t="shared" si="146"/>
        <v>432878.61699526227</v>
      </c>
      <c r="AT120" s="95">
        <f t="shared" si="147"/>
        <v>432878.61699526216</v>
      </c>
      <c r="AU120" s="95">
        <f t="shared" si="148"/>
        <v>432878.61699526216</v>
      </c>
      <c r="AV120" s="95">
        <f t="shared" si="149"/>
        <v>0</v>
      </c>
      <c r="AW120" s="95">
        <f>'[4]Populations-merged FY22'!K113</f>
        <v>316</v>
      </c>
      <c r="AX120" s="103">
        <f t="shared" si="150"/>
        <v>1370</v>
      </c>
      <c r="AY120" s="104">
        <f>'[4]Populations-merged FY22'!G113</f>
        <v>0</v>
      </c>
      <c r="AZ120" s="118">
        <f t="shared" si="151"/>
        <v>0</v>
      </c>
      <c r="BA120" s="119">
        <f t="shared" si="152"/>
        <v>432878.61699526216</v>
      </c>
      <c r="BB120" s="128">
        <f t="shared" ref="BB120:BB151" si="158">BA120-BK120</f>
        <v>432878.61699526216</v>
      </c>
      <c r="BC120" s="121">
        <f>'[4]Spec Schs Calculations-22'!C111</f>
        <v>0</v>
      </c>
      <c r="BD120" s="129">
        <f t="shared" si="153"/>
        <v>0</v>
      </c>
      <c r="BE120" s="123">
        <f>'[4]Spec Schs Calculations-22'!D111</f>
        <v>0</v>
      </c>
      <c r="BF120" s="130">
        <f t="shared" si="154"/>
        <v>0</v>
      </c>
      <c r="BG120" s="123">
        <f>'[4]Spec Schs Calculations-22'!E111</f>
        <v>0</v>
      </c>
      <c r="BH120" s="130">
        <f t="shared" si="155"/>
        <v>0</v>
      </c>
      <c r="BI120" s="131">
        <f>'[4]Spec Schs Calculations-22'!F111</f>
        <v>0</v>
      </c>
      <c r="BJ120" s="130">
        <f t="shared" si="156"/>
        <v>0</v>
      </c>
      <c r="BK120" s="127">
        <f t="shared" si="157"/>
        <v>0</v>
      </c>
      <c r="BL120" s="11"/>
    </row>
    <row r="121" spans="1:64" ht="14.5" x14ac:dyDescent="0.35">
      <c r="A121" s="101">
        <v>4703390</v>
      </c>
      <c r="B121" s="95" t="s">
        <v>465</v>
      </c>
      <c r="C121" s="95">
        <f>'[4]2021-2022 Prelim-merged'!F114</f>
        <v>87349.716462430704</v>
      </c>
      <c r="D121" s="95">
        <f>'[4]2021-2022 Prelim-merged'!G114</f>
        <v>21592.606104437313</v>
      </c>
      <c r="E121" s="95">
        <f>'[4]2021-2022 Prelim-merged'!H114</f>
        <v>42383.862738874166</v>
      </c>
      <c r="F121" s="95">
        <f>'[4]2021-2022 Prelim-merged'!I114</f>
        <v>35481.677178361067</v>
      </c>
      <c r="G121" s="95">
        <f>'[4]2021-2022 Prelim-merged'!J114</f>
        <v>186807.86248410324</v>
      </c>
      <c r="H121" s="95">
        <f>'[4]2021-2022 Prelim-merged'!K114</f>
        <v>86546.02230789249</v>
      </c>
      <c r="I121" s="95">
        <f>'[4]2021-2022 Prelim-merged'!L114</f>
        <v>21961.043235385248</v>
      </c>
      <c r="J121" s="95">
        <f>'[4]2021-2022 Prelim-merged'!M114</f>
        <v>41482.326402447419</v>
      </c>
      <c r="K121" s="95">
        <f>'[4]2021-2022 Prelim-merged'!N114</f>
        <v>33767.782528236618</v>
      </c>
      <c r="L121" s="95">
        <f>'[4]2021-2022 Prelim-merged'!O114</f>
        <v>183757.17447396179</v>
      </c>
      <c r="M121" s="95">
        <f t="shared" si="120"/>
        <v>183757.17447396179</v>
      </c>
      <c r="N121" s="95">
        <f>'[4]Hold Harmless Base-22'!Y113</f>
        <v>184510.30418287631</v>
      </c>
      <c r="O121" s="110">
        <f t="shared" si="121"/>
        <v>-753.12970891452278</v>
      </c>
      <c r="P121" s="111" t="str">
        <f t="shared" si="122"/>
        <v>0</v>
      </c>
      <c r="Q121" s="112">
        <f t="shared" si="123"/>
        <v>0</v>
      </c>
      <c r="R121" s="113">
        <f t="shared" si="124"/>
        <v>183757.17447396179</v>
      </c>
      <c r="S121" s="114">
        <f t="shared" si="125"/>
        <v>0.9959182241216834</v>
      </c>
      <c r="T121" s="115">
        <f t="shared" si="126"/>
        <v>1</v>
      </c>
      <c r="U121" s="101" t="b">
        <f t="shared" si="127"/>
        <v>0</v>
      </c>
      <c r="V121" s="95">
        <f t="shared" si="128"/>
        <v>182106.74912301803</v>
      </c>
      <c r="W121" s="95">
        <f t="shared" si="129"/>
        <v>182106.74912301794</v>
      </c>
      <c r="X121" s="95">
        <f t="shared" si="130"/>
        <v>182106.74912301794</v>
      </c>
      <c r="Y121" s="95">
        <f>'[4]Hold Harmless Base-22'!L113</f>
        <v>86275.398371642877</v>
      </c>
      <c r="Z121" s="95">
        <f>'[4]Hold Harmless Base-22'!M113</f>
        <v>21327.03767096415</v>
      </c>
      <c r="AA121" s="95">
        <f>'[4]Hold Harmless Base-22'!N113</f>
        <v>41862.581705095137</v>
      </c>
      <c r="AB121" s="95">
        <f>'[4]Hold Harmless Base-22'!O113</f>
        <v>35045.286435174152</v>
      </c>
      <c r="AC121" s="95">
        <f t="shared" si="131"/>
        <v>184510.30418287631</v>
      </c>
      <c r="AD121" s="116">
        <f>'[4]Populations-merged FY22'!M114</f>
        <v>0.2102874432677761</v>
      </c>
      <c r="AE121" s="117">
        <f t="shared" si="132"/>
        <v>0</v>
      </c>
      <c r="AF121" s="117">
        <f t="shared" si="133"/>
        <v>0.9</v>
      </c>
      <c r="AG121" s="117">
        <f t="shared" si="134"/>
        <v>0</v>
      </c>
      <c r="AH121" s="117">
        <f t="shared" si="135"/>
        <v>0.9</v>
      </c>
      <c r="AI121" s="95">
        <f t="shared" si="136"/>
        <v>166059.2737645887</v>
      </c>
      <c r="AJ121" s="95">
        <f t="shared" si="137"/>
        <v>0</v>
      </c>
      <c r="AK121" s="95">
        <f t="shared" si="138"/>
        <v>182106.74912301794</v>
      </c>
      <c r="AL121" s="95">
        <f t="shared" si="139"/>
        <v>181083.01377527908</v>
      </c>
      <c r="AM121" s="95">
        <f t="shared" si="140"/>
        <v>181083.01377527908</v>
      </c>
      <c r="AN121" s="95">
        <f t="shared" si="141"/>
        <v>0</v>
      </c>
      <c r="AO121" s="95">
        <f t="shared" si="142"/>
        <v>181083.01377527908</v>
      </c>
      <c r="AP121" s="95">
        <f t="shared" si="143"/>
        <v>181068.54596465742</v>
      </c>
      <c r="AQ121" s="95">
        <f t="shared" si="144"/>
        <v>181068.54596465742</v>
      </c>
      <c r="AR121" s="95">
        <f t="shared" si="145"/>
        <v>0</v>
      </c>
      <c r="AS121" s="95">
        <f t="shared" si="146"/>
        <v>181068.54596465742</v>
      </c>
      <c r="AT121" s="95">
        <f t="shared" si="147"/>
        <v>181068.54596465739</v>
      </c>
      <c r="AU121" s="95">
        <f t="shared" si="148"/>
        <v>181068.54596465739</v>
      </c>
      <c r="AV121" s="95">
        <f t="shared" si="149"/>
        <v>0</v>
      </c>
      <c r="AW121" s="95">
        <f>'[4]Populations-merged FY22'!K114</f>
        <v>139</v>
      </c>
      <c r="AX121" s="103">
        <f t="shared" si="150"/>
        <v>1303</v>
      </c>
      <c r="AY121" s="104">
        <f>'[4]Populations-merged FY22'!G114</f>
        <v>0</v>
      </c>
      <c r="AZ121" s="118">
        <f t="shared" si="151"/>
        <v>0</v>
      </c>
      <c r="BA121" s="119">
        <f t="shared" si="152"/>
        <v>181068.54596465739</v>
      </c>
      <c r="BB121" s="128">
        <f t="shared" si="158"/>
        <v>177159.54596465739</v>
      </c>
      <c r="BC121" s="121">
        <f>'[4]Spec Schs Calculations-22'!C112</f>
        <v>0</v>
      </c>
      <c r="BD121" s="129">
        <f t="shared" si="153"/>
        <v>0</v>
      </c>
      <c r="BE121" s="123">
        <f>'[4]Spec Schs Calculations-22'!D112</f>
        <v>0</v>
      </c>
      <c r="BF121" s="130">
        <f t="shared" si="154"/>
        <v>0</v>
      </c>
      <c r="BG121" s="123">
        <f>'[4]Spec Schs Calculations-22'!E112</f>
        <v>0</v>
      </c>
      <c r="BH121" s="130">
        <f t="shared" si="155"/>
        <v>0</v>
      </c>
      <c r="BI121" s="131">
        <f>'[4]Spec Schs Calculations-22'!F112</f>
        <v>3</v>
      </c>
      <c r="BJ121" s="130">
        <f t="shared" si="156"/>
        <v>3909</v>
      </c>
      <c r="BK121" s="127">
        <f t="shared" si="157"/>
        <v>3909</v>
      </c>
      <c r="BL121" s="11"/>
    </row>
    <row r="122" spans="1:64" ht="14.5" x14ac:dyDescent="0.35">
      <c r="A122" s="101">
        <v>4703420</v>
      </c>
      <c r="B122" s="95" t="s">
        <v>466</v>
      </c>
      <c r="C122" s="95">
        <f>'[4]2021-2022 Prelim-merged'!F115</f>
        <v>313331.88614910643</v>
      </c>
      <c r="D122" s="95">
        <f>'[4]2021-2022 Prelim-merged'!G115</f>
        <v>77454.767703659061</v>
      </c>
      <c r="E122" s="95">
        <f>'[4]2021-2022 Prelim-merged'!H115</f>
        <v>148337.20053687147</v>
      </c>
      <c r="F122" s="95">
        <f>'[4]2021-2022 Prelim-merged'!I115</f>
        <v>120624.97926499836</v>
      </c>
      <c r="G122" s="95">
        <f>'[4]2021-2022 Prelim-merged'!J115</f>
        <v>659748.83365463535</v>
      </c>
      <c r="H122" s="95">
        <f>'[4]2021-2022 Prelim-merged'!K115</f>
        <v>298102.96572718513</v>
      </c>
      <c r="I122" s="95">
        <f>'[4]2021-2022 Prelim-merged'!L115</f>
        <v>75643.593366326953</v>
      </c>
      <c r="J122" s="95">
        <f>'[4]2021-2022 Prelim-merged'!M115</f>
        <v>139992.85708023389</v>
      </c>
      <c r="K122" s="95">
        <f>'[4]2021-2022 Prelim-merged'!N115</f>
        <v>114644.72129000926</v>
      </c>
      <c r="L122" s="95">
        <f>'[4]2021-2022 Prelim-merged'!O115</f>
        <v>628384.13746375521</v>
      </c>
      <c r="M122" s="95">
        <f t="shared" si="120"/>
        <v>628384.13746375521</v>
      </c>
      <c r="N122" s="95">
        <f>'[4]Hold Harmless Base-22'!Y114</f>
        <v>631152.60520745791</v>
      </c>
      <c r="O122" s="110">
        <f t="shared" si="121"/>
        <v>-2768.4677437026985</v>
      </c>
      <c r="P122" s="111" t="str">
        <f t="shared" si="122"/>
        <v>0</v>
      </c>
      <c r="Q122" s="112">
        <f t="shared" si="123"/>
        <v>0</v>
      </c>
      <c r="R122" s="113">
        <f t="shared" si="124"/>
        <v>628384.13746375521</v>
      </c>
      <c r="S122" s="114">
        <f t="shared" si="125"/>
        <v>0.99561363175742146</v>
      </c>
      <c r="T122" s="115">
        <f t="shared" si="126"/>
        <v>1</v>
      </c>
      <c r="U122" s="101" t="b">
        <f t="shared" si="127"/>
        <v>0</v>
      </c>
      <c r="V122" s="95">
        <f t="shared" si="128"/>
        <v>622740.27015043807</v>
      </c>
      <c r="W122" s="95">
        <f t="shared" si="129"/>
        <v>622740.27015043783</v>
      </c>
      <c r="X122" s="95">
        <f t="shared" si="130"/>
        <v>622740.27015043783</v>
      </c>
      <c r="Y122" s="95">
        <f>'[4]Hold Harmless Base-22'!L114</f>
        <v>299750.79325581412</v>
      </c>
      <c r="Z122" s="95">
        <f>'[4]Hold Harmless Base-22'!M114</f>
        <v>74097.559447135849</v>
      </c>
      <c r="AA122" s="95">
        <f>'[4]Hold Harmless Base-22'!N114</f>
        <v>141907.65605360272</v>
      </c>
      <c r="AB122" s="95">
        <f>'[4]Hold Harmless Base-22'!O114</f>
        <v>115396.59645090516</v>
      </c>
      <c r="AC122" s="95">
        <f t="shared" si="131"/>
        <v>631152.60520745791</v>
      </c>
      <c r="AD122" s="116">
        <f>'[4]Populations-merged FY22'!M115</f>
        <v>0.20747585048299033</v>
      </c>
      <c r="AE122" s="117">
        <f t="shared" si="132"/>
        <v>0</v>
      </c>
      <c r="AF122" s="117">
        <f t="shared" si="133"/>
        <v>0.9</v>
      </c>
      <c r="AG122" s="117">
        <f t="shared" si="134"/>
        <v>0</v>
      </c>
      <c r="AH122" s="117">
        <f t="shared" si="135"/>
        <v>0.9</v>
      </c>
      <c r="AI122" s="95">
        <f t="shared" si="136"/>
        <v>568037.34468671214</v>
      </c>
      <c r="AJ122" s="95">
        <f t="shared" si="137"/>
        <v>0</v>
      </c>
      <c r="AK122" s="95">
        <f t="shared" si="138"/>
        <v>622740.27015043783</v>
      </c>
      <c r="AL122" s="95">
        <f t="shared" si="139"/>
        <v>619239.45960890874</v>
      </c>
      <c r="AM122" s="95">
        <f t="shared" si="140"/>
        <v>619239.45960890874</v>
      </c>
      <c r="AN122" s="95">
        <f t="shared" si="141"/>
        <v>0</v>
      </c>
      <c r="AO122" s="95">
        <f t="shared" si="142"/>
        <v>619239.45960890874</v>
      </c>
      <c r="AP122" s="95">
        <f t="shared" si="143"/>
        <v>619189.98484568112</v>
      </c>
      <c r="AQ122" s="95">
        <f t="shared" si="144"/>
        <v>619189.98484568112</v>
      </c>
      <c r="AR122" s="95">
        <f t="shared" si="145"/>
        <v>0</v>
      </c>
      <c r="AS122" s="95">
        <f t="shared" si="146"/>
        <v>619189.98484568112</v>
      </c>
      <c r="AT122" s="95">
        <f t="shared" si="147"/>
        <v>619189.984845681</v>
      </c>
      <c r="AU122" s="95">
        <f t="shared" si="148"/>
        <v>619189.984845681</v>
      </c>
      <c r="AV122" s="95">
        <f t="shared" si="149"/>
        <v>0</v>
      </c>
      <c r="AW122" s="95">
        <f>'[4]Populations-merged FY22'!K115</f>
        <v>494</v>
      </c>
      <c r="AX122" s="103">
        <f t="shared" si="150"/>
        <v>1253</v>
      </c>
      <c r="AY122" s="104">
        <f>'[4]Populations-merged FY22'!G115</f>
        <v>0</v>
      </c>
      <c r="AZ122" s="118">
        <f t="shared" si="151"/>
        <v>0</v>
      </c>
      <c r="BA122" s="119">
        <f t="shared" si="152"/>
        <v>619189.984845681</v>
      </c>
      <c r="BB122" s="128">
        <f t="shared" si="158"/>
        <v>619189.984845681</v>
      </c>
      <c r="BC122" s="121">
        <f>'[4]Spec Schs Calculations-22'!C113</f>
        <v>0</v>
      </c>
      <c r="BD122" s="129">
        <f t="shared" si="153"/>
        <v>0</v>
      </c>
      <c r="BE122" s="123">
        <f>'[4]Spec Schs Calculations-22'!D113</f>
        <v>0</v>
      </c>
      <c r="BF122" s="130">
        <f t="shared" si="154"/>
        <v>0</v>
      </c>
      <c r="BG122" s="123">
        <f>'[4]Spec Schs Calculations-22'!E113</f>
        <v>0</v>
      </c>
      <c r="BH122" s="130">
        <f t="shared" si="155"/>
        <v>0</v>
      </c>
      <c r="BI122" s="131">
        <f>'[4]Spec Schs Calculations-22'!F113</f>
        <v>0</v>
      </c>
      <c r="BJ122" s="130">
        <f t="shared" si="156"/>
        <v>0</v>
      </c>
      <c r="BK122" s="127">
        <f t="shared" si="157"/>
        <v>0</v>
      </c>
      <c r="BL122" s="11"/>
    </row>
    <row r="123" spans="1:64" ht="14.5" x14ac:dyDescent="0.35">
      <c r="A123" s="101">
        <v>4703450</v>
      </c>
      <c r="B123" s="95" t="s">
        <v>467</v>
      </c>
      <c r="C123" s="95">
        <f>'[4]2021-2022 Prelim-merged'!F116</f>
        <v>1293963.561923821</v>
      </c>
      <c r="D123" s="95">
        <f>'[4]2021-2022 Prelim-merged'!G116</f>
        <v>316729.07163369481</v>
      </c>
      <c r="E123" s="95">
        <f>'[4]2021-2022 Prelim-merged'!H116</f>
        <v>654452.98860160355</v>
      </c>
      <c r="F123" s="95">
        <f>'[4]2021-2022 Prelim-merged'!I116</f>
        <v>566450.01844178955</v>
      </c>
      <c r="G123" s="95">
        <f>'[4]2021-2022 Prelim-merged'!J116</f>
        <v>2831595.6406009085</v>
      </c>
      <c r="H123" s="95">
        <f>'[4]2021-2022 Prelim-merged'!K116</f>
        <v>1304200.4750564345</v>
      </c>
      <c r="I123" s="95">
        <f>'[4]2021-2022 Prelim-merged'!L116</f>
        <v>330940.72097768047</v>
      </c>
      <c r="J123" s="95">
        <f>'[4]2021-2022 Prelim-merged'!M116</f>
        <v>690611.94696861296</v>
      </c>
      <c r="K123" s="95">
        <f>'[4]2021-2022 Prelim-merged'!N116</f>
        <v>597219.00177501549</v>
      </c>
      <c r="L123" s="95">
        <f>'[4]2021-2022 Prelim-merged'!O116</f>
        <v>2922972.1447777436</v>
      </c>
      <c r="M123" s="95">
        <f t="shared" si="120"/>
        <v>2922972.1447777436</v>
      </c>
      <c r="N123" s="95">
        <f>'[4]Hold Harmless Base-22'!Y115</f>
        <v>2796769.7184835556</v>
      </c>
      <c r="O123" s="110">
        <f t="shared" si="121"/>
        <v>126202.42629418802</v>
      </c>
      <c r="P123" s="111">
        <f t="shared" si="122"/>
        <v>126202.42629418802</v>
      </c>
      <c r="Q123" s="112">
        <f t="shared" si="123"/>
        <v>109310.59016498299</v>
      </c>
      <c r="R123" s="113">
        <f t="shared" si="124"/>
        <v>2813661.5546127604</v>
      </c>
      <c r="S123" s="114">
        <f t="shared" si="125"/>
        <v>1.0060397665269216</v>
      </c>
      <c r="T123" s="115">
        <f t="shared" si="126"/>
        <v>0.96260293127997121</v>
      </c>
      <c r="U123" s="101" t="b">
        <f t="shared" si="127"/>
        <v>0</v>
      </c>
      <c r="V123" s="95">
        <f t="shared" si="128"/>
        <v>2788390.4958255198</v>
      </c>
      <c r="W123" s="95">
        <f t="shared" si="129"/>
        <v>2788390.4958255189</v>
      </c>
      <c r="X123" s="95">
        <f t="shared" si="130"/>
        <v>2788390.4958255189</v>
      </c>
      <c r="Y123" s="95">
        <f>'[4]Hold Harmless Base-22'!L115</f>
        <v>1278049.0458876654</v>
      </c>
      <c r="Z123" s="95">
        <f>'[4]Hold Harmless Base-22'!M115</f>
        <v>312833.60653872957</v>
      </c>
      <c r="AA123" s="95">
        <f>'[4]Hold Harmless Base-22'!N115</f>
        <v>646403.84186479356</v>
      </c>
      <c r="AB123" s="95">
        <f>'[4]Hold Harmless Base-22'!O115</f>
        <v>559483.22419236752</v>
      </c>
      <c r="AC123" s="95">
        <f t="shared" si="131"/>
        <v>2796769.7184835556</v>
      </c>
      <c r="AD123" s="116">
        <f>'[4]Populations-merged FY22'!M116</f>
        <v>0.17709019091507572</v>
      </c>
      <c r="AE123" s="117">
        <f t="shared" si="132"/>
        <v>0</v>
      </c>
      <c r="AF123" s="117">
        <f t="shared" si="133"/>
        <v>0.9</v>
      </c>
      <c r="AG123" s="117">
        <f t="shared" si="134"/>
        <v>0</v>
      </c>
      <c r="AH123" s="117">
        <f t="shared" si="135"/>
        <v>0.9</v>
      </c>
      <c r="AI123" s="95">
        <f t="shared" si="136"/>
        <v>2517092.7466352</v>
      </c>
      <c r="AJ123" s="95">
        <f t="shared" si="137"/>
        <v>0</v>
      </c>
      <c r="AK123" s="95">
        <f t="shared" si="138"/>
        <v>2788390.4958255189</v>
      </c>
      <c r="AL123" s="95">
        <f t="shared" si="139"/>
        <v>2772715.2178491531</v>
      </c>
      <c r="AM123" s="95">
        <f t="shared" si="140"/>
        <v>2772715.2178491531</v>
      </c>
      <c r="AN123" s="95">
        <f t="shared" si="141"/>
        <v>0</v>
      </c>
      <c r="AO123" s="95">
        <f t="shared" si="142"/>
        <v>2772715.2178491531</v>
      </c>
      <c r="AP123" s="95">
        <f t="shared" si="143"/>
        <v>2772493.6889611403</v>
      </c>
      <c r="AQ123" s="95">
        <f t="shared" si="144"/>
        <v>2772493.6889611403</v>
      </c>
      <c r="AR123" s="95">
        <f t="shared" si="145"/>
        <v>0</v>
      </c>
      <c r="AS123" s="95">
        <f t="shared" si="146"/>
        <v>2772493.6889611403</v>
      </c>
      <c r="AT123" s="95">
        <f t="shared" si="147"/>
        <v>2772493.6889611399</v>
      </c>
      <c r="AU123" s="95">
        <f t="shared" si="148"/>
        <v>2772493.6889611399</v>
      </c>
      <c r="AV123" s="95">
        <f t="shared" si="149"/>
        <v>0</v>
      </c>
      <c r="AW123" s="95">
        <f>'[4]Populations-merged FY22'!K116</f>
        <v>2152</v>
      </c>
      <c r="AX123" s="103">
        <f t="shared" si="150"/>
        <v>1288</v>
      </c>
      <c r="AY123" s="104">
        <f>'[4]Populations-merged FY22'!G116</f>
        <v>12</v>
      </c>
      <c r="AZ123" s="118">
        <f t="shared" si="151"/>
        <v>15456</v>
      </c>
      <c r="BA123" s="119">
        <f t="shared" si="152"/>
        <v>2757037.6889611399</v>
      </c>
      <c r="BB123" s="128">
        <f t="shared" si="158"/>
        <v>2749309.6889611399</v>
      </c>
      <c r="BC123" s="121">
        <f>'[4]Spec Schs Calculations-22'!C114</f>
        <v>0</v>
      </c>
      <c r="BD123" s="129">
        <f t="shared" si="153"/>
        <v>0</v>
      </c>
      <c r="BE123" s="123">
        <f>'[4]Spec Schs Calculations-22'!D114</f>
        <v>0</v>
      </c>
      <c r="BF123" s="130">
        <f t="shared" si="154"/>
        <v>0</v>
      </c>
      <c r="BG123" s="123">
        <f>'[4]Spec Schs Calculations-22'!E114</f>
        <v>5</v>
      </c>
      <c r="BH123" s="130">
        <f t="shared" si="155"/>
        <v>6440</v>
      </c>
      <c r="BI123" s="131">
        <f>'[4]Spec Schs Calculations-22'!F114</f>
        <v>1</v>
      </c>
      <c r="BJ123" s="130">
        <f t="shared" si="156"/>
        <v>1288</v>
      </c>
      <c r="BK123" s="127">
        <f t="shared" si="157"/>
        <v>7728</v>
      </c>
      <c r="BL123" s="11"/>
    </row>
    <row r="124" spans="1:64" ht="14.5" x14ac:dyDescent="0.35">
      <c r="A124" s="101">
        <v>4703480</v>
      </c>
      <c r="B124" s="95" t="s">
        <v>468</v>
      </c>
      <c r="C124" s="95">
        <f>'[4]2021-2022 Prelim-merged'!F117</f>
        <v>639625.34312812181</v>
      </c>
      <c r="D124" s="95">
        <f>'[4]2021-2022 Prelim-merged'!G117</f>
        <v>158113.59953894428</v>
      </c>
      <c r="E124" s="95">
        <f>'[4]2021-2022 Prelim-merged'!H117</f>
        <v>319040.45864928572</v>
      </c>
      <c r="F124" s="95">
        <f>'[4]2021-2022 Prelim-merged'!I117</f>
        <v>266323.1832762243</v>
      </c>
      <c r="G124" s="95">
        <f>'[4]2021-2022 Prelim-merged'!J117</f>
        <v>1383102.5845925761</v>
      </c>
      <c r="H124" s="95">
        <f>'[4]2021-2022 Prelim-merged'!K117</f>
        <v>575604.2221186203</v>
      </c>
      <c r="I124" s="95">
        <f>'[4]2021-2022 Prelim-merged'!L117</f>
        <v>142288.55277032327</v>
      </c>
      <c r="J124" s="95">
        <f>'[4]2021-2022 Prelim-merged'!M117</f>
        <v>287109.72317616583</v>
      </c>
      <c r="K124" s="95">
        <f>'[4]2021-2022 Prelim-merged'!N117</f>
        <v>239662.03629886126</v>
      </c>
      <c r="L124" s="95">
        <f>'[4]2021-2022 Prelim-merged'!O117</f>
        <v>1244664.5343639706</v>
      </c>
      <c r="M124" s="95">
        <f t="shared" si="120"/>
        <v>1244664.5343639706</v>
      </c>
      <c r="N124" s="95">
        <f>'[4]Hold Harmless Base-22'!Y116</f>
        <v>1296130.7749015084</v>
      </c>
      <c r="O124" s="110">
        <f t="shared" si="121"/>
        <v>-51466.240537537728</v>
      </c>
      <c r="P124" s="111" t="str">
        <f t="shared" si="122"/>
        <v>0</v>
      </c>
      <c r="Q124" s="112">
        <f t="shared" si="123"/>
        <v>0</v>
      </c>
      <c r="R124" s="113">
        <f t="shared" si="124"/>
        <v>1244664.5343639706</v>
      </c>
      <c r="S124" s="114">
        <f t="shared" si="125"/>
        <v>0.96029240140413408</v>
      </c>
      <c r="T124" s="115">
        <f t="shared" si="126"/>
        <v>1</v>
      </c>
      <c r="U124" s="101" t="b">
        <f t="shared" si="127"/>
        <v>0</v>
      </c>
      <c r="V124" s="95">
        <f t="shared" si="128"/>
        <v>1233485.5101608855</v>
      </c>
      <c r="W124" s="95">
        <f t="shared" si="129"/>
        <v>1233485.5101608851</v>
      </c>
      <c r="X124" s="95">
        <f t="shared" si="130"/>
        <v>1233485.5101608851</v>
      </c>
      <c r="Y124" s="95">
        <f>'[4]Hold Harmless Base-22'!L116</f>
        <v>599404.62903516844</v>
      </c>
      <c r="Z124" s="95">
        <f>'[4]Hold Harmless Base-22'!M116</f>
        <v>148171.15127671248</v>
      </c>
      <c r="AA124" s="95">
        <f>'[4]Hold Harmless Base-22'!N116</f>
        <v>298978.65964572853</v>
      </c>
      <c r="AB124" s="95">
        <f>'[4]Hold Harmless Base-22'!O116</f>
        <v>249576.3349438989</v>
      </c>
      <c r="AC124" s="95">
        <f t="shared" si="131"/>
        <v>1296130.7749015084</v>
      </c>
      <c r="AD124" s="116">
        <f>'[4]Populations-merged FY22'!M117</f>
        <v>0.19776919776919777</v>
      </c>
      <c r="AE124" s="117">
        <f t="shared" si="132"/>
        <v>0</v>
      </c>
      <c r="AF124" s="117">
        <f t="shared" si="133"/>
        <v>0.9</v>
      </c>
      <c r="AG124" s="117">
        <f t="shared" si="134"/>
        <v>0</v>
      </c>
      <c r="AH124" s="117">
        <f t="shared" si="135"/>
        <v>0.9</v>
      </c>
      <c r="AI124" s="95">
        <f t="shared" si="136"/>
        <v>1166517.6974113577</v>
      </c>
      <c r="AJ124" s="95">
        <f t="shared" si="137"/>
        <v>0</v>
      </c>
      <c r="AK124" s="95">
        <f t="shared" si="138"/>
        <v>1233485.5101608851</v>
      </c>
      <c r="AL124" s="95">
        <f t="shared" si="139"/>
        <v>1226551.3206058217</v>
      </c>
      <c r="AM124" s="95">
        <f t="shared" si="140"/>
        <v>1226551.3206058217</v>
      </c>
      <c r="AN124" s="95">
        <f t="shared" si="141"/>
        <v>0</v>
      </c>
      <c r="AO124" s="95">
        <f t="shared" si="142"/>
        <v>1226551.3206058217</v>
      </c>
      <c r="AP124" s="95">
        <f t="shared" si="143"/>
        <v>1226453.3240469268</v>
      </c>
      <c r="AQ124" s="95">
        <f t="shared" si="144"/>
        <v>1226453.3240469268</v>
      </c>
      <c r="AR124" s="95">
        <f t="shared" si="145"/>
        <v>0</v>
      </c>
      <c r="AS124" s="95">
        <f t="shared" si="146"/>
        <v>1226453.3240469268</v>
      </c>
      <c r="AT124" s="95">
        <f t="shared" si="147"/>
        <v>1226453.3240469266</v>
      </c>
      <c r="AU124" s="95">
        <f t="shared" si="148"/>
        <v>1226453.3240469266</v>
      </c>
      <c r="AV124" s="95">
        <f t="shared" si="149"/>
        <v>0</v>
      </c>
      <c r="AW124" s="95">
        <f>'[4]Populations-merged FY22'!K117</f>
        <v>922</v>
      </c>
      <c r="AX124" s="103">
        <f t="shared" si="150"/>
        <v>1330</v>
      </c>
      <c r="AY124" s="104">
        <f>'[4]Populations-merged FY22'!G117</f>
        <v>0</v>
      </c>
      <c r="AZ124" s="118">
        <f t="shared" si="151"/>
        <v>0</v>
      </c>
      <c r="BA124" s="119">
        <f t="shared" si="152"/>
        <v>1226453.3240469266</v>
      </c>
      <c r="BB124" s="128">
        <f t="shared" si="158"/>
        <v>1226453.3240469266</v>
      </c>
      <c r="BC124" s="121">
        <f>'[4]Spec Schs Calculations-22'!C115</f>
        <v>0</v>
      </c>
      <c r="BD124" s="129">
        <f t="shared" si="153"/>
        <v>0</v>
      </c>
      <c r="BE124" s="123">
        <f>'[4]Spec Schs Calculations-22'!D115</f>
        <v>0</v>
      </c>
      <c r="BF124" s="130">
        <f t="shared" si="154"/>
        <v>0</v>
      </c>
      <c r="BG124" s="123">
        <f>'[4]Spec Schs Calculations-22'!E115</f>
        <v>0</v>
      </c>
      <c r="BH124" s="130">
        <f t="shared" si="155"/>
        <v>0</v>
      </c>
      <c r="BI124" s="131">
        <f>'[4]Spec Schs Calculations-22'!F115</f>
        <v>0</v>
      </c>
      <c r="BJ124" s="130">
        <f t="shared" si="156"/>
        <v>0</v>
      </c>
      <c r="BK124" s="127">
        <f t="shared" si="157"/>
        <v>0</v>
      </c>
      <c r="BL124" s="11"/>
    </row>
    <row r="125" spans="1:64" ht="14.5" x14ac:dyDescent="0.35">
      <c r="A125" s="101">
        <v>4703510</v>
      </c>
      <c r="B125" s="95" t="s">
        <v>469</v>
      </c>
      <c r="C125" s="95">
        <f>'[4]2021-2022 Prelim-merged'!F118</f>
        <v>29867.967564573089</v>
      </c>
      <c r="D125" s="95">
        <f>'[4]2021-2022 Prelim-merged'!G118</f>
        <v>7383.2782163559859</v>
      </c>
      <c r="E125" s="95">
        <f>'[4]2021-2022 Prelim-merged'!H118</f>
        <v>20434.621741539817</v>
      </c>
      <c r="F125" s="95">
        <f>'[4]2021-2022 Prelim-merged'!I118</f>
        <v>20362.47041700207</v>
      </c>
      <c r="G125" s="95">
        <f>'[4]2021-2022 Prelim-merged'!J118</f>
        <v>78048.337939470963</v>
      </c>
      <c r="H125" s="95">
        <f>'[4]2021-2022 Prelim-merged'!K118</f>
        <v>26878.435041662444</v>
      </c>
      <c r="I125" s="95">
        <f>'[4]2021-2022 Prelim-merged'!L118</f>
        <v>6644.3112747375608</v>
      </c>
      <c r="J125" s="95">
        <f>'[4]2021-2022 Prelim-merged'!M118</f>
        <v>18391.159567385836</v>
      </c>
      <c r="K125" s="95">
        <f>'[4]2021-2022 Prelim-merged'!N118</f>
        <v>18326.223375301863</v>
      </c>
      <c r="L125" s="95">
        <f>'[4]2021-2022 Prelim-merged'!O118</f>
        <v>70240.129259087713</v>
      </c>
      <c r="M125" s="95">
        <f t="shared" si="120"/>
        <v>70240.129259087713</v>
      </c>
      <c r="N125" s="95">
        <f>'[4]Hold Harmless Base-22'!Y117</f>
        <v>77088.417921409346</v>
      </c>
      <c r="O125" s="110">
        <f t="shared" si="121"/>
        <v>-6848.2886623216327</v>
      </c>
      <c r="P125" s="111" t="str">
        <f t="shared" si="122"/>
        <v>0</v>
      </c>
      <c r="Q125" s="112">
        <f t="shared" si="123"/>
        <v>0</v>
      </c>
      <c r="R125" s="113">
        <f t="shared" si="124"/>
        <v>70240.129259087713</v>
      </c>
      <c r="S125" s="114">
        <f t="shared" si="125"/>
        <v>0.91116319614571184</v>
      </c>
      <c r="T125" s="115">
        <f t="shared" si="126"/>
        <v>1</v>
      </c>
      <c r="U125" s="101" t="b">
        <f t="shared" si="127"/>
        <v>0</v>
      </c>
      <c r="V125" s="95">
        <f t="shared" si="128"/>
        <v>69609.263605462897</v>
      </c>
      <c r="W125" s="95">
        <f t="shared" si="129"/>
        <v>69609.263605462867</v>
      </c>
      <c r="X125" s="95">
        <f t="shared" si="130"/>
        <v>69609.263605462867</v>
      </c>
      <c r="Y125" s="95">
        <f>'[4]Hold Harmless Base-22'!L117</f>
        <v>29500.620088368229</v>
      </c>
      <c r="Z125" s="95">
        <f>'[4]Hold Harmless Base-22'!M117</f>
        <v>7292.4709455554867</v>
      </c>
      <c r="AA125" s="95">
        <f>'[4]Hold Harmless Base-22'!N117</f>
        <v>20183.295409819162</v>
      </c>
      <c r="AB125" s="95">
        <f>'[4]Hold Harmless Base-22'!O117</f>
        <v>20112.031477666467</v>
      </c>
      <c r="AC125" s="95">
        <f t="shared" si="131"/>
        <v>77088.417921409346</v>
      </c>
      <c r="AD125" s="116">
        <f>'[4]Populations-merged FY22'!M118</f>
        <v>0.26708074534161491</v>
      </c>
      <c r="AE125" s="117">
        <f t="shared" si="132"/>
        <v>0</v>
      </c>
      <c r="AF125" s="117">
        <f t="shared" si="133"/>
        <v>0.9</v>
      </c>
      <c r="AG125" s="117">
        <f t="shared" si="134"/>
        <v>0</v>
      </c>
      <c r="AH125" s="117">
        <f t="shared" si="135"/>
        <v>0.9</v>
      </c>
      <c r="AI125" s="95">
        <f t="shared" si="136"/>
        <v>69379.576129268418</v>
      </c>
      <c r="AJ125" s="95">
        <f t="shared" si="137"/>
        <v>0</v>
      </c>
      <c r="AK125" s="95">
        <f t="shared" si="138"/>
        <v>69609.263605462867</v>
      </c>
      <c r="AL125" s="95">
        <f t="shared" si="139"/>
        <v>69217.946622285905</v>
      </c>
      <c r="AM125" s="95">
        <f t="shared" si="140"/>
        <v>69217.946622285905</v>
      </c>
      <c r="AN125" s="95">
        <f t="shared" si="141"/>
        <v>69379.576129268418</v>
      </c>
      <c r="AO125" s="95">
        <f t="shared" si="142"/>
        <v>0</v>
      </c>
      <c r="AP125" s="95">
        <f t="shared" si="143"/>
        <v>0</v>
      </c>
      <c r="AQ125" s="95">
        <f t="shared" si="144"/>
        <v>69379.576129268418</v>
      </c>
      <c r="AR125" s="95">
        <f t="shared" si="145"/>
        <v>0</v>
      </c>
      <c r="AS125" s="95">
        <f t="shared" si="146"/>
        <v>0</v>
      </c>
      <c r="AT125" s="95">
        <f t="shared" si="147"/>
        <v>0</v>
      </c>
      <c r="AU125" s="95">
        <f t="shared" si="148"/>
        <v>69379.576129268418</v>
      </c>
      <c r="AV125" s="95">
        <f t="shared" si="149"/>
        <v>0</v>
      </c>
      <c r="AW125" s="95">
        <f>'[4]Populations-merged FY22'!K118</f>
        <v>43</v>
      </c>
      <c r="AX125" s="103">
        <f t="shared" si="150"/>
        <v>1613</v>
      </c>
      <c r="AY125" s="104">
        <f>'[4]Populations-merged FY22'!G118</f>
        <v>0</v>
      </c>
      <c r="AZ125" s="118">
        <f t="shared" si="151"/>
        <v>0</v>
      </c>
      <c r="BA125" s="119">
        <f t="shared" si="152"/>
        <v>69379.576129268418</v>
      </c>
      <c r="BB125" s="128">
        <f t="shared" si="158"/>
        <v>69379.576129268418</v>
      </c>
      <c r="BC125" s="121">
        <f>'[4]Spec Schs Calculations-22'!C116</f>
        <v>0</v>
      </c>
      <c r="BD125" s="129">
        <f t="shared" si="153"/>
        <v>0</v>
      </c>
      <c r="BE125" s="123">
        <f>'[4]Spec Schs Calculations-22'!D116</f>
        <v>0</v>
      </c>
      <c r="BF125" s="130">
        <f t="shared" si="154"/>
        <v>0</v>
      </c>
      <c r="BG125" s="123">
        <f>'[4]Spec Schs Calculations-22'!E116</f>
        <v>0</v>
      </c>
      <c r="BH125" s="130">
        <f t="shared" si="155"/>
        <v>0</v>
      </c>
      <c r="BI125" s="131">
        <f>'[4]Spec Schs Calculations-22'!F116</f>
        <v>0</v>
      </c>
      <c r="BJ125" s="130">
        <f t="shared" si="156"/>
        <v>0</v>
      </c>
      <c r="BK125" s="127">
        <f t="shared" si="157"/>
        <v>0</v>
      </c>
      <c r="BL125" s="11"/>
    </row>
    <row r="126" spans="1:64" ht="14.5" x14ac:dyDescent="0.35">
      <c r="A126" s="101">
        <v>4703540</v>
      </c>
      <c r="B126" s="95" t="s">
        <v>470</v>
      </c>
      <c r="C126" s="95">
        <f>'[4]2021-2022 Prelim-merged'!F119</f>
        <v>916326.70301878988</v>
      </c>
      <c r="D126" s="95">
        <f>'[4]2021-2022 Prelim-merged'!G119</f>
        <v>226513.40339235539</v>
      </c>
      <c r="E126" s="95">
        <f>'[4]2021-2022 Prelim-merged'!H119</f>
        <v>445981.6089471798</v>
      </c>
      <c r="F126" s="95">
        <f>'[4]2021-2022 Prelim-merged'!I119</f>
        <v>380907.98266403499</v>
      </c>
      <c r="G126" s="95">
        <f>'[4]2021-2022 Prelim-merged'!J119</f>
        <v>1969729.69802236</v>
      </c>
      <c r="H126" s="95">
        <f>'[4]2021-2022 Prelim-merged'!K119</f>
        <v>899718.02357579861</v>
      </c>
      <c r="I126" s="95">
        <f>'[4]2021-2022 Prelim-merged'!L119</f>
        <v>228303.34530119246</v>
      </c>
      <c r="J126" s="95">
        <f>'[4]2021-2022 Prelim-merged'!M119</f>
        <v>450992.50704257231</v>
      </c>
      <c r="K126" s="95">
        <f>'[4]2021-2022 Prelim-merged'!N119</f>
        <v>390003.81624764722</v>
      </c>
      <c r="L126" s="95">
        <f>'[4]2021-2022 Prelim-merged'!O119</f>
        <v>1969017.6921672106</v>
      </c>
      <c r="M126" s="95">
        <f t="shared" si="120"/>
        <v>1969017.6921672106</v>
      </c>
      <c r="N126" s="95">
        <f>'[4]Hold Harmless Base-22'!Y118</f>
        <v>1828171.6221167685</v>
      </c>
      <c r="O126" s="110">
        <f t="shared" si="121"/>
        <v>140846.07005044213</v>
      </c>
      <c r="P126" s="111">
        <f t="shared" si="122"/>
        <v>140846.07005044213</v>
      </c>
      <c r="Q126" s="112">
        <f t="shared" si="123"/>
        <v>121994.22381740209</v>
      </c>
      <c r="R126" s="113">
        <f t="shared" si="124"/>
        <v>1847023.4683498086</v>
      </c>
      <c r="S126" s="114">
        <f t="shared" si="125"/>
        <v>1.0103118580361794</v>
      </c>
      <c r="T126" s="115">
        <f t="shared" si="126"/>
        <v>0.93804310428357385</v>
      </c>
      <c r="U126" s="101" t="b">
        <f t="shared" si="127"/>
        <v>0</v>
      </c>
      <c r="V126" s="95">
        <f t="shared" si="128"/>
        <v>1830434.3236555723</v>
      </c>
      <c r="W126" s="95">
        <f t="shared" si="129"/>
        <v>1830434.3236555716</v>
      </c>
      <c r="X126" s="95">
        <f t="shared" si="130"/>
        <v>1830434.3236555716</v>
      </c>
      <c r="Y126" s="95">
        <f>'[4]Hold Harmless Base-22'!L118</f>
        <v>850473.27901320742</v>
      </c>
      <c r="Z126" s="95">
        <f>'[4]Hold Harmless Base-22'!M118</f>
        <v>210234.62078414141</v>
      </c>
      <c r="AA126" s="95">
        <f>'[4]Hold Harmless Base-22'!N118</f>
        <v>413930.35921721504</v>
      </c>
      <c r="AB126" s="95">
        <f>'[4]Hold Harmless Base-22'!O118</f>
        <v>353533.36310220457</v>
      </c>
      <c r="AC126" s="95">
        <f t="shared" si="131"/>
        <v>1828171.6221167685</v>
      </c>
      <c r="AD126" s="116">
        <f>'[4]Populations-merged FY22'!M119</f>
        <v>0.21241084165477889</v>
      </c>
      <c r="AE126" s="117">
        <f t="shared" si="132"/>
        <v>0</v>
      </c>
      <c r="AF126" s="117">
        <f t="shared" si="133"/>
        <v>0.9</v>
      </c>
      <c r="AG126" s="117">
        <f t="shared" si="134"/>
        <v>0</v>
      </c>
      <c r="AH126" s="117">
        <f t="shared" si="135"/>
        <v>0.9</v>
      </c>
      <c r="AI126" s="95">
        <f t="shared" si="136"/>
        <v>1645354.4599050917</v>
      </c>
      <c r="AJ126" s="95">
        <f t="shared" si="137"/>
        <v>0</v>
      </c>
      <c r="AK126" s="95">
        <f t="shared" si="138"/>
        <v>1830434.3236555716</v>
      </c>
      <c r="AL126" s="95">
        <f t="shared" si="139"/>
        <v>1820144.3133848661</v>
      </c>
      <c r="AM126" s="95">
        <f t="shared" si="140"/>
        <v>1820144.3133848661</v>
      </c>
      <c r="AN126" s="95">
        <f t="shared" si="141"/>
        <v>0</v>
      </c>
      <c r="AO126" s="95">
        <f t="shared" si="142"/>
        <v>1820144.3133848661</v>
      </c>
      <c r="AP126" s="95">
        <f t="shared" si="143"/>
        <v>1819998.8911131625</v>
      </c>
      <c r="AQ126" s="95">
        <f t="shared" si="144"/>
        <v>1819998.8911131625</v>
      </c>
      <c r="AR126" s="95">
        <f t="shared" si="145"/>
        <v>0</v>
      </c>
      <c r="AS126" s="95">
        <f t="shared" si="146"/>
        <v>1819998.8911131625</v>
      </c>
      <c r="AT126" s="95">
        <f t="shared" si="147"/>
        <v>1819998.8911131623</v>
      </c>
      <c r="AU126" s="95">
        <f t="shared" si="148"/>
        <v>1819998.8911131623</v>
      </c>
      <c r="AV126" s="95">
        <f t="shared" si="149"/>
        <v>0</v>
      </c>
      <c r="AW126" s="95">
        <f>'[4]Populations-merged FY22'!K119</f>
        <v>1489</v>
      </c>
      <c r="AX126" s="103">
        <f t="shared" si="150"/>
        <v>1222</v>
      </c>
      <c r="AY126" s="104">
        <f>'[4]Populations-merged FY22'!G119</f>
        <v>61</v>
      </c>
      <c r="AZ126" s="118">
        <f t="shared" si="151"/>
        <v>74542</v>
      </c>
      <c r="BA126" s="119">
        <f t="shared" si="152"/>
        <v>1745456.8911131623</v>
      </c>
      <c r="BB126" s="135">
        <f t="shared" si="158"/>
        <v>1743012.8911131623</v>
      </c>
      <c r="BC126" s="121">
        <f>'[4]Spec Schs Calculations-22'!C117</f>
        <v>2</v>
      </c>
      <c r="BD126" s="129">
        <f t="shared" si="153"/>
        <v>2444</v>
      </c>
      <c r="BE126" s="123">
        <f>'[4]Spec Schs Calculations-22'!D117</f>
        <v>0</v>
      </c>
      <c r="BF126" s="130">
        <f t="shared" si="154"/>
        <v>0</v>
      </c>
      <c r="BG126" s="123">
        <f>'[4]Spec Schs Calculations-22'!E117</f>
        <v>0</v>
      </c>
      <c r="BH126" s="130">
        <f t="shared" si="155"/>
        <v>0</v>
      </c>
      <c r="BI126" s="131">
        <f>'[4]Spec Schs Calculations-22'!F117</f>
        <v>0</v>
      </c>
      <c r="BJ126" s="130">
        <f t="shared" si="156"/>
        <v>0</v>
      </c>
      <c r="BK126" s="127">
        <f t="shared" si="157"/>
        <v>2444</v>
      </c>
      <c r="BL126" s="11"/>
    </row>
    <row r="127" spans="1:64" ht="14.5" x14ac:dyDescent="0.35">
      <c r="A127" s="101">
        <v>4703590</v>
      </c>
      <c r="B127" s="95" t="s">
        <v>471</v>
      </c>
      <c r="C127" s="95">
        <f>'[4]2021-2022 Prelim-merged'!F120</f>
        <v>960846.88108673808</v>
      </c>
      <c r="D127" s="95">
        <f>'[4]2021-2022 Prelim-merged'!G120</f>
        <v>157632.89158321597</v>
      </c>
      <c r="E127" s="95">
        <f>'[4]2021-2022 Prelim-merged'!H120</f>
        <v>471225.85096305772</v>
      </c>
      <c r="F127" s="95">
        <f>'[4]2021-2022 Prelim-merged'!I120</f>
        <v>402468.81187143311</v>
      </c>
      <c r="G127" s="95">
        <f>'[4]2021-2022 Prelim-merged'!J120</f>
        <v>1992174.4355044449</v>
      </c>
      <c r="H127" s="95">
        <f>'[4]2021-2022 Prelim-merged'!K120</f>
        <v>964026.52626291302</v>
      </c>
      <c r="I127" s="95">
        <f>'[4]2021-2022 Prelim-merged'!L120</f>
        <v>133955.60923205761</v>
      </c>
      <c r="J127" s="95">
        <f>'[4]2021-2022 Prelim-merged'!M120</f>
        <v>489089.5056638</v>
      </c>
      <c r="K127" s="95">
        <f>'[4]2021-2022 Prelim-merged'!N120</f>
        <v>422948.87546225102</v>
      </c>
      <c r="L127" s="95">
        <f>'[4]2021-2022 Prelim-merged'!O120</f>
        <v>2010020.5166210218</v>
      </c>
      <c r="M127" s="95">
        <f t="shared" si="120"/>
        <v>2010020.5166210218</v>
      </c>
      <c r="N127" s="95">
        <f>'[4]Hold Harmless Base-22'!Y119</f>
        <v>1967672.5925363803</v>
      </c>
      <c r="O127" s="110">
        <f t="shared" si="121"/>
        <v>42347.924084641505</v>
      </c>
      <c r="P127" s="111">
        <f t="shared" si="122"/>
        <v>42347.924084641505</v>
      </c>
      <c r="Q127" s="112">
        <f t="shared" si="123"/>
        <v>36679.774786289054</v>
      </c>
      <c r="R127" s="113">
        <f t="shared" si="124"/>
        <v>1973340.7418347327</v>
      </c>
      <c r="S127" s="114">
        <f t="shared" si="125"/>
        <v>1.002880636402546</v>
      </c>
      <c r="T127" s="115">
        <f t="shared" si="126"/>
        <v>0.98175154209472937</v>
      </c>
      <c r="U127" s="101" t="b">
        <f t="shared" si="127"/>
        <v>0</v>
      </c>
      <c r="V127" s="95">
        <f t="shared" si="128"/>
        <v>1955617.0714762961</v>
      </c>
      <c r="W127" s="95">
        <f t="shared" si="129"/>
        <v>1955617.0714762954</v>
      </c>
      <c r="X127" s="95">
        <f t="shared" si="130"/>
        <v>1955617.0714762954</v>
      </c>
      <c r="Y127" s="95">
        <f>'[4]Hold Harmless Base-22'!L119</f>
        <v>949029.38208807202</v>
      </c>
      <c r="Z127" s="95">
        <f>'[4]Hold Harmless Base-22'!M119</f>
        <v>155694.15756106397</v>
      </c>
      <c r="AA127" s="95">
        <f>'[4]Hold Harmless Base-22'!N119</f>
        <v>465430.223031578</v>
      </c>
      <c r="AB127" s="95">
        <f>'[4]Hold Harmless Base-22'!O119</f>
        <v>397518.82985566632</v>
      </c>
      <c r="AC127" s="95">
        <f t="shared" si="131"/>
        <v>1967672.5925363803</v>
      </c>
      <c r="AD127" s="116">
        <f>'[4]Populations-merged FY22'!M120</f>
        <v>0.12726689134970309</v>
      </c>
      <c r="AE127" s="117">
        <f t="shared" si="132"/>
        <v>0.85</v>
      </c>
      <c r="AF127" s="117">
        <f t="shared" si="133"/>
        <v>0</v>
      </c>
      <c r="AG127" s="117">
        <f t="shared" si="134"/>
        <v>0</v>
      </c>
      <c r="AH127" s="117">
        <f t="shared" si="135"/>
        <v>0.85</v>
      </c>
      <c r="AI127" s="95">
        <f t="shared" si="136"/>
        <v>1672521.7036559233</v>
      </c>
      <c r="AJ127" s="95">
        <f t="shared" si="137"/>
        <v>0</v>
      </c>
      <c r="AK127" s="95">
        <f t="shared" si="138"/>
        <v>1955617.0714762954</v>
      </c>
      <c r="AL127" s="95">
        <f t="shared" si="139"/>
        <v>1944623.3310885662</v>
      </c>
      <c r="AM127" s="95">
        <f t="shared" si="140"/>
        <v>1944623.3310885662</v>
      </c>
      <c r="AN127" s="95">
        <f t="shared" si="141"/>
        <v>0</v>
      </c>
      <c r="AO127" s="95">
        <f t="shared" si="142"/>
        <v>1944623.3310885662</v>
      </c>
      <c r="AP127" s="95">
        <f t="shared" si="143"/>
        <v>1944467.963439784</v>
      </c>
      <c r="AQ127" s="95">
        <f t="shared" si="144"/>
        <v>1944467.963439784</v>
      </c>
      <c r="AR127" s="95">
        <f t="shared" si="145"/>
        <v>0</v>
      </c>
      <c r="AS127" s="95">
        <f t="shared" si="146"/>
        <v>1944467.963439784</v>
      </c>
      <c r="AT127" s="95">
        <f t="shared" si="147"/>
        <v>1944467.9634397835</v>
      </c>
      <c r="AU127" s="95">
        <f t="shared" si="148"/>
        <v>1944467.9634397835</v>
      </c>
      <c r="AV127" s="95">
        <f t="shared" si="149"/>
        <v>0</v>
      </c>
      <c r="AW127" s="95">
        <f>'[4]Populations-merged FY22'!K120</f>
        <v>1586</v>
      </c>
      <c r="AX127" s="103">
        <f t="shared" si="150"/>
        <v>1226</v>
      </c>
      <c r="AY127" s="104">
        <f>'[4]Populations-merged FY22'!G120</f>
        <v>0</v>
      </c>
      <c r="AZ127" s="118">
        <f t="shared" si="151"/>
        <v>0</v>
      </c>
      <c r="BA127" s="119">
        <f t="shared" si="152"/>
        <v>1944467.9634397835</v>
      </c>
      <c r="BB127" s="128">
        <f t="shared" si="158"/>
        <v>1942015.9634397835</v>
      </c>
      <c r="BC127" s="121">
        <f>'[4]Spec Schs Calculations-22'!C118</f>
        <v>0</v>
      </c>
      <c r="BD127" s="129">
        <f t="shared" si="153"/>
        <v>0</v>
      </c>
      <c r="BE127" s="123">
        <f>'[4]Spec Schs Calculations-22'!D118</f>
        <v>0</v>
      </c>
      <c r="BF127" s="130">
        <f t="shared" si="154"/>
        <v>0</v>
      </c>
      <c r="BG127" s="123">
        <f>'[4]Spec Schs Calculations-22'!E118</f>
        <v>2</v>
      </c>
      <c r="BH127" s="130">
        <f t="shared" si="155"/>
        <v>2452</v>
      </c>
      <c r="BI127" s="131">
        <f>'[4]Spec Schs Calculations-22'!F118</f>
        <v>0</v>
      </c>
      <c r="BJ127" s="130">
        <f t="shared" si="156"/>
        <v>0</v>
      </c>
      <c r="BK127" s="127">
        <f t="shared" si="157"/>
        <v>2452</v>
      </c>
      <c r="BL127" s="11"/>
    </row>
    <row r="128" spans="1:64" ht="14.5" x14ac:dyDescent="0.35">
      <c r="A128" s="101">
        <v>4703600</v>
      </c>
      <c r="B128" s="95" t="s">
        <v>472</v>
      </c>
      <c r="C128" s="95">
        <f>'[4]2021-2022 Prelim-merged'!F121</f>
        <v>103129.02008145049</v>
      </c>
      <c r="D128" s="95">
        <f>'[4]2021-2022 Prelim-merged'!G121</f>
        <v>25493.205916851806</v>
      </c>
      <c r="E128" s="95">
        <f>'[4]2021-2022 Prelim-merged'!H121</f>
        <v>82713.430014495854</v>
      </c>
      <c r="F128" s="95">
        <f>'[4]2021-2022 Prelim-merged'!I121</f>
        <v>86942.433539689868</v>
      </c>
      <c r="G128" s="95">
        <f>'[4]2021-2022 Prelim-merged'!J121</f>
        <v>298278.089552488</v>
      </c>
      <c r="H128" s="95">
        <f>'[4]2021-2022 Prelim-merged'!K121</f>
        <v>100369.34531540309</v>
      </c>
      <c r="I128" s="95">
        <f>'[4]2021-2022 Prelim-merged'!L121</f>
        <v>25468.709863259279</v>
      </c>
      <c r="J128" s="95">
        <f>'[4]2021-2022 Prelim-merged'!M121</f>
        <v>78305.020316871611</v>
      </c>
      <c r="K128" s="95">
        <f>'[4]2021-2022 Prelim-merged'!N121</f>
        <v>82293.924015347395</v>
      </c>
      <c r="L128" s="95">
        <f>'[4]2021-2022 Prelim-merged'!O121</f>
        <v>286436.99951088137</v>
      </c>
      <c r="M128" s="95">
        <f t="shared" si="120"/>
        <v>286436.99951088137</v>
      </c>
      <c r="N128" s="95">
        <f>'[4]Hold Harmless Base-22'!Y120</f>
        <v>249264.90019872366</v>
      </c>
      <c r="O128" s="110">
        <f t="shared" si="121"/>
        <v>37172.099312157719</v>
      </c>
      <c r="P128" s="111">
        <f t="shared" si="122"/>
        <v>37172.099312157719</v>
      </c>
      <c r="Q128" s="112">
        <f t="shared" si="123"/>
        <v>32196.719451426627</v>
      </c>
      <c r="R128" s="113">
        <f t="shared" si="124"/>
        <v>254240.28005945476</v>
      </c>
      <c r="S128" s="114">
        <f t="shared" si="125"/>
        <v>1.019960210429806</v>
      </c>
      <c r="T128" s="115">
        <f t="shared" si="126"/>
        <v>0.88759580813091321</v>
      </c>
      <c r="U128" s="101" t="b">
        <f t="shared" si="127"/>
        <v>0</v>
      </c>
      <c r="V128" s="95">
        <f t="shared" si="128"/>
        <v>251956.80674940653</v>
      </c>
      <c r="W128" s="95">
        <f t="shared" si="129"/>
        <v>251956.80674940642</v>
      </c>
      <c r="X128" s="95">
        <f t="shared" si="130"/>
        <v>251956.80674940642</v>
      </c>
      <c r="Y128" s="95">
        <f>'[4]Hold Harmless Base-22'!L120</f>
        <v>86182.8132826074</v>
      </c>
      <c r="Z128" s="95">
        <f>'[4]Hold Harmless Base-22'!M120</f>
        <v>21304.150895372299</v>
      </c>
      <c r="AA128" s="95">
        <f>'[4]Hold Harmless Base-22'!N120</f>
        <v>69121.922125055542</v>
      </c>
      <c r="AB128" s="95">
        <f>'[4]Hold Harmless Base-22'!O120</f>
        <v>72656.013895688389</v>
      </c>
      <c r="AC128" s="95">
        <f t="shared" si="131"/>
        <v>249264.90019872366</v>
      </c>
      <c r="AD128" s="116">
        <f>'[4]Populations-merged FY22'!M121</f>
        <v>0.33333333333333331</v>
      </c>
      <c r="AE128" s="117">
        <f t="shared" si="132"/>
        <v>0</v>
      </c>
      <c r="AF128" s="117">
        <f t="shared" si="133"/>
        <v>0</v>
      </c>
      <c r="AG128" s="117">
        <f t="shared" si="134"/>
        <v>0.95</v>
      </c>
      <c r="AH128" s="117">
        <f t="shared" si="135"/>
        <v>0.95</v>
      </c>
      <c r="AI128" s="95">
        <f t="shared" si="136"/>
        <v>236801.65518878747</v>
      </c>
      <c r="AJ128" s="95">
        <f t="shared" si="137"/>
        <v>0</v>
      </c>
      <c r="AK128" s="95">
        <f t="shared" si="138"/>
        <v>251956.80674940642</v>
      </c>
      <c r="AL128" s="95">
        <f t="shared" si="139"/>
        <v>250540.40076547151</v>
      </c>
      <c r="AM128" s="95">
        <f t="shared" si="140"/>
        <v>250540.40076547151</v>
      </c>
      <c r="AN128" s="95">
        <f t="shared" si="141"/>
        <v>0</v>
      </c>
      <c r="AO128" s="95">
        <f t="shared" si="142"/>
        <v>250540.40076547151</v>
      </c>
      <c r="AP128" s="95">
        <f t="shared" si="143"/>
        <v>250520.38358663302</v>
      </c>
      <c r="AQ128" s="95">
        <f t="shared" si="144"/>
        <v>250520.38358663302</v>
      </c>
      <c r="AR128" s="95">
        <f t="shared" si="145"/>
        <v>0</v>
      </c>
      <c r="AS128" s="95">
        <f t="shared" si="146"/>
        <v>250520.38358663302</v>
      </c>
      <c r="AT128" s="95">
        <f t="shared" si="147"/>
        <v>250520.38358663296</v>
      </c>
      <c r="AU128" s="95">
        <f t="shared" si="148"/>
        <v>250520.38358663296</v>
      </c>
      <c r="AV128" s="95">
        <f t="shared" si="149"/>
        <v>0</v>
      </c>
      <c r="AW128" s="95">
        <f>'[4]Populations-merged FY22'!K121</f>
        <v>142</v>
      </c>
      <c r="AX128" s="103">
        <f t="shared" si="150"/>
        <v>1764</v>
      </c>
      <c r="AY128" s="104">
        <f>'[4]Populations-merged FY22'!G121</f>
        <v>0</v>
      </c>
      <c r="AZ128" s="118">
        <f t="shared" si="151"/>
        <v>0</v>
      </c>
      <c r="BA128" s="119">
        <f t="shared" si="152"/>
        <v>250520.38358663296</v>
      </c>
      <c r="BB128" s="128">
        <f t="shared" si="158"/>
        <v>250520.38358663296</v>
      </c>
      <c r="BC128" s="121">
        <f>'[4]Spec Schs Calculations-22'!C119</f>
        <v>0</v>
      </c>
      <c r="BD128" s="129">
        <f t="shared" si="153"/>
        <v>0</v>
      </c>
      <c r="BE128" s="123">
        <f>'[4]Spec Schs Calculations-22'!D119</f>
        <v>0</v>
      </c>
      <c r="BF128" s="130">
        <f t="shared" si="154"/>
        <v>0</v>
      </c>
      <c r="BG128" s="123">
        <f>'[4]Spec Schs Calculations-22'!E119</f>
        <v>0</v>
      </c>
      <c r="BH128" s="130">
        <f t="shared" si="155"/>
        <v>0</v>
      </c>
      <c r="BI128" s="131">
        <f>'[4]Spec Schs Calculations-22'!F119</f>
        <v>0</v>
      </c>
      <c r="BJ128" s="130">
        <f t="shared" si="156"/>
        <v>0</v>
      </c>
      <c r="BK128" s="127">
        <f t="shared" si="157"/>
        <v>0</v>
      </c>
      <c r="BL128" s="11"/>
    </row>
    <row r="129" spans="1:64" ht="14.5" x14ac:dyDescent="0.35">
      <c r="A129" s="101">
        <v>4703660</v>
      </c>
      <c r="B129" s="140" t="s">
        <v>473</v>
      </c>
      <c r="C129" s="95">
        <f>'[4]2021-2022 Prelim-merged'!F122</f>
        <v>2884794.8294915021</v>
      </c>
      <c r="D129" s="95">
        <f>'[4]2021-2022 Prelim-merged'!G122</f>
        <v>0</v>
      </c>
      <c r="E129" s="95">
        <f>'[4]2021-2022 Prelim-merged'!H122</f>
        <v>1866476.1723385309</v>
      </c>
      <c r="F129" s="95">
        <f>'[4]2021-2022 Prelim-merged'!I122</f>
        <v>1724093.0579072025</v>
      </c>
      <c r="G129" s="95">
        <f>'[4]2021-2022 Prelim-merged'!J122</f>
        <v>6475364.0597372353</v>
      </c>
      <c r="H129" s="95">
        <f>'[4]2021-2022 Prelim-merged'!K122</f>
        <v>3091616.2413319359</v>
      </c>
      <c r="I129" s="95">
        <f>'[4]2021-2022 Prelim-merged'!L122</f>
        <v>0</v>
      </c>
      <c r="J129" s="95">
        <f>'[4]2021-2022 Prelim-merged'!M122</f>
        <v>2091537.0925292766</v>
      </c>
      <c r="K129" s="95">
        <f>'[4]2021-2022 Prelim-merged'!N122</f>
        <v>1956587.566564512</v>
      </c>
      <c r="L129" s="95">
        <f>'[4]2021-2022 Prelim-merged'!O122</f>
        <v>7139740.9004257247</v>
      </c>
      <c r="M129" s="95">
        <f t="shared" si="120"/>
        <v>7139740.9004257247</v>
      </c>
      <c r="N129" s="95">
        <f>'[4]Hold Harmless Base-22'!Y121</f>
        <v>5843917.7043178938</v>
      </c>
      <c r="O129" s="110">
        <f t="shared" si="121"/>
        <v>1295823.1961078309</v>
      </c>
      <c r="P129" s="111">
        <f t="shared" si="122"/>
        <v>1295823.1961078309</v>
      </c>
      <c r="Q129" s="112">
        <f t="shared" si="123"/>
        <v>1122380.9436581708</v>
      </c>
      <c r="R129" s="113">
        <f t="shared" si="124"/>
        <v>6017359.9567675535</v>
      </c>
      <c r="S129" s="114">
        <f t="shared" si="125"/>
        <v>1.0296791059055312</v>
      </c>
      <c r="T129" s="115">
        <f t="shared" si="126"/>
        <v>0.84279808478886864</v>
      </c>
      <c r="U129" s="101" t="b">
        <f t="shared" si="127"/>
        <v>0</v>
      </c>
      <c r="V129" s="95">
        <f t="shared" si="128"/>
        <v>5963314.7014090456</v>
      </c>
      <c r="W129" s="95">
        <f t="shared" si="129"/>
        <v>5963314.7014090428</v>
      </c>
      <c r="X129" s="95">
        <f t="shared" si="130"/>
        <v>5963314.7014090428</v>
      </c>
      <c r="Y129" s="95">
        <f>'[4]Hold Harmless Base-22'!L121</f>
        <v>2603483.5141105894</v>
      </c>
      <c r="Z129" s="95">
        <f>'[4]Hold Harmless Base-22'!M121</f>
        <v>0</v>
      </c>
      <c r="AA129" s="95">
        <f>'[4]Hold Harmless Base-22'!N121</f>
        <v>1684466.3941040644</v>
      </c>
      <c r="AB129" s="95">
        <f>'[4]Hold Harmless Base-22'!O121</f>
        <v>1555967.79610324</v>
      </c>
      <c r="AC129" s="95">
        <f t="shared" si="131"/>
        <v>5843917.7043178938</v>
      </c>
      <c r="AD129" s="116">
        <f>'[4]Populations-merged FY22'!M122</f>
        <v>0.10304322381071816</v>
      </c>
      <c r="AE129" s="117">
        <f t="shared" si="132"/>
        <v>0.85</v>
      </c>
      <c r="AF129" s="117">
        <f t="shared" si="133"/>
        <v>0</v>
      </c>
      <c r="AG129" s="117">
        <f t="shared" si="134"/>
        <v>0</v>
      </c>
      <c r="AH129" s="117">
        <f t="shared" si="135"/>
        <v>0.85</v>
      </c>
      <c r="AI129" s="95">
        <f t="shared" si="136"/>
        <v>4967330.0486702099</v>
      </c>
      <c r="AJ129" s="95">
        <f t="shared" si="137"/>
        <v>0</v>
      </c>
      <c r="AK129" s="95">
        <f t="shared" si="138"/>
        <v>5963314.7014090428</v>
      </c>
      <c r="AL129" s="95">
        <f t="shared" si="139"/>
        <v>5929791.1989637865</v>
      </c>
      <c r="AM129" s="95">
        <f t="shared" si="140"/>
        <v>5929791.1989637865</v>
      </c>
      <c r="AN129" s="95">
        <f t="shared" si="141"/>
        <v>0</v>
      </c>
      <c r="AO129" s="95">
        <f t="shared" si="142"/>
        <v>5929791.1989637865</v>
      </c>
      <c r="AP129" s="95">
        <f t="shared" si="143"/>
        <v>5929317.4322956484</v>
      </c>
      <c r="AQ129" s="95">
        <f t="shared" si="144"/>
        <v>5929317.4322956484</v>
      </c>
      <c r="AR129" s="95">
        <f t="shared" si="145"/>
        <v>0</v>
      </c>
      <c r="AS129" s="95">
        <f t="shared" si="146"/>
        <v>5929317.4322956484</v>
      </c>
      <c r="AT129" s="95">
        <f t="shared" si="147"/>
        <v>5929317.4322956465</v>
      </c>
      <c r="AU129" s="95">
        <f t="shared" si="148"/>
        <v>5929317.4322956465</v>
      </c>
      <c r="AV129" s="95">
        <f t="shared" si="149"/>
        <v>0</v>
      </c>
      <c r="AW129" s="95">
        <f>'[4]Populations-merged FY22'!K122</f>
        <v>4930</v>
      </c>
      <c r="AX129" s="103">
        <f t="shared" si="150"/>
        <v>1203</v>
      </c>
      <c r="AY129" s="104">
        <f>'[4]Populations-merged FY22'!G122</f>
        <v>0</v>
      </c>
      <c r="AZ129" s="118">
        <f t="shared" si="151"/>
        <v>0</v>
      </c>
      <c r="BA129" s="119">
        <f t="shared" si="152"/>
        <v>5929317.4322956465</v>
      </c>
      <c r="BB129" s="128">
        <f t="shared" si="158"/>
        <v>5910069.4322956465</v>
      </c>
      <c r="BC129" s="121">
        <f>'[4]Spec Schs Calculations-22'!C120</f>
        <v>3</v>
      </c>
      <c r="BD129" s="129">
        <f t="shared" si="153"/>
        <v>3609</v>
      </c>
      <c r="BE129" s="123">
        <f>'[4]Spec Schs Calculations-22'!D120</f>
        <v>0</v>
      </c>
      <c r="BF129" s="130">
        <f t="shared" si="154"/>
        <v>0</v>
      </c>
      <c r="BG129" s="123">
        <f>'[4]Spec Schs Calculations-22'!E120</f>
        <v>13</v>
      </c>
      <c r="BH129" s="130">
        <f t="shared" si="155"/>
        <v>15639</v>
      </c>
      <c r="BI129" s="131">
        <f>'[4]Spec Schs Calculations-22'!F120</f>
        <v>0</v>
      </c>
      <c r="BJ129" s="130">
        <f t="shared" si="156"/>
        <v>0</v>
      </c>
      <c r="BK129" s="127">
        <f t="shared" si="157"/>
        <v>19248</v>
      </c>
      <c r="BL129" s="11"/>
    </row>
    <row r="130" spans="1:64" ht="14.5" x14ac:dyDescent="0.35">
      <c r="A130" s="101">
        <v>4703690</v>
      </c>
      <c r="B130" s="95" t="s">
        <v>474</v>
      </c>
      <c r="C130" s="95">
        <f>'[4]2021-2022 Prelim-merged'!F123</f>
        <v>458726.89806721691</v>
      </c>
      <c r="D130" s="95">
        <f>'[4]2021-2022 Prelim-merged'!G123</f>
        <v>113396.00883233536</v>
      </c>
      <c r="E130" s="95">
        <f>'[4]2021-2022 Prelim-merged'!H123</f>
        <v>244722.49418805077</v>
      </c>
      <c r="F130" s="95">
        <f>'[4]2021-2022 Prelim-merged'!I123</f>
        <v>243858.4188788438</v>
      </c>
      <c r="G130" s="95">
        <f>'[4]2021-2022 Prelim-merged'!J123</f>
        <v>1060703.8199664468</v>
      </c>
      <c r="H130" s="95">
        <f>'[4]2021-2022 Prelim-merged'!K123</f>
        <v>668327.61671094701</v>
      </c>
      <c r="I130" s="95">
        <f>'[4]2021-2022 Prelim-merged'!L123</f>
        <v>169588.05609547498</v>
      </c>
      <c r="J130" s="95">
        <f>'[4]2021-2022 Prelim-merged'!M123</f>
        <v>441959.21613818849</v>
      </c>
      <c r="K130" s="95">
        <f>'[4]2021-2022 Prelim-merged'!N123</f>
        <v>417982.72081502841</v>
      </c>
      <c r="L130" s="95">
        <f>'[4]2021-2022 Prelim-merged'!O123</f>
        <v>1697857.609759639</v>
      </c>
      <c r="M130" s="95">
        <f t="shared" si="120"/>
        <v>1697857.609759639</v>
      </c>
      <c r="N130" s="95">
        <f>'[4]Hold Harmless Base-22'!Y122</f>
        <v>1070599.6032454502</v>
      </c>
      <c r="O130" s="110">
        <f t="shared" si="121"/>
        <v>627258.00651418883</v>
      </c>
      <c r="P130" s="111">
        <f t="shared" si="122"/>
        <v>627258.00651418883</v>
      </c>
      <c r="Q130" s="112">
        <f t="shared" si="123"/>
        <v>543301.30482550303</v>
      </c>
      <c r="R130" s="113">
        <f t="shared" si="124"/>
        <v>1154556.3049341361</v>
      </c>
      <c r="S130" s="114">
        <f t="shared" si="125"/>
        <v>1.0784202622849635</v>
      </c>
      <c r="T130" s="115">
        <f t="shared" si="126"/>
        <v>0.68000773345038246</v>
      </c>
      <c r="U130" s="101" t="b">
        <f t="shared" si="127"/>
        <v>0</v>
      </c>
      <c r="V130" s="95">
        <f t="shared" si="128"/>
        <v>1144186.5928387574</v>
      </c>
      <c r="W130" s="95">
        <f t="shared" si="129"/>
        <v>1144186.592838757</v>
      </c>
      <c r="X130" s="95">
        <f t="shared" si="130"/>
        <v>1144186.592838757</v>
      </c>
      <c r="Y130" s="95">
        <f>'[4]Hold Harmless Base-22'!L122</f>
        <v>463006.56773755542</v>
      </c>
      <c r="Z130" s="95">
        <f>'[4]Hold Harmless Base-22'!M122</f>
        <v>114453.93122969622</v>
      </c>
      <c r="AA130" s="95">
        <f>'[4]Hold Harmless Base-22'!N122</f>
        <v>247005.62046740999</v>
      </c>
      <c r="AB130" s="95">
        <f>'[4]Hold Harmless Base-22'!O122</f>
        <v>246133.48381078852</v>
      </c>
      <c r="AC130" s="95">
        <f t="shared" si="131"/>
        <v>1070599.6032454502</v>
      </c>
      <c r="AD130" s="116">
        <f>'[4]Populations-merged FY22'!M123</f>
        <v>0.32123148417078129</v>
      </c>
      <c r="AE130" s="117">
        <f t="shared" si="132"/>
        <v>0</v>
      </c>
      <c r="AF130" s="117">
        <f t="shared" si="133"/>
        <v>0</v>
      </c>
      <c r="AG130" s="117">
        <f t="shared" si="134"/>
        <v>0.95</v>
      </c>
      <c r="AH130" s="117">
        <f t="shared" si="135"/>
        <v>0.95</v>
      </c>
      <c r="AI130" s="95">
        <f t="shared" si="136"/>
        <v>1017069.6230831776</v>
      </c>
      <c r="AJ130" s="95">
        <f t="shared" si="137"/>
        <v>0</v>
      </c>
      <c r="AK130" s="95">
        <f t="shared" si="138"/>
        <v>1144186.592838757</v>
      </c>
      <c r="AL130" s="95">
        <f t="shared" si="139"/>
        <v>1137754.4080617577</v>
      </c>
      <c r="AM130" s="95">
        <f t="shared" si="140"/>
        <v>1137754.4080617577</v>
      </c>
      <c r="AN130" s="95">
        <f t="shared" si="141"/>
        <v>0</v>
      </c>
      <c r="AO130" s="95">
        <f t="shared" si="142"/>
        <v>1137754.4080617577</v>
      </c>
      <c r="AP130" s="95">
        <f t="shared" si="143"/>
        <v>1137663.5060220435</v>
      </c>
      <c r="AQ130" s="95">
        <f t="shared" si="144"/>
        <v>1137663.5060220435</v>
      </c>
      <c r="AR130" s="95">
        <f t="shared" si="145"/>
        <v>0</v>
      </c>
      <c r="AS130" s="95">
        <f t="shared" si="146"/>
        <v>1137663.5060220435</v>
      </c>
      <c r="AT130" s="95">
        <f t="shared" si="147"/>
        <v>1137663.5060220431</v>
      </c>
      <c r="AU130" s="95">
        <f t="shared" si="148"/>
        <v>1137663.5060220431</v>
      </c>
      <c r="AV130" s="95">
        <f t="shared" si="149"/>
        <v>0</v>
      </c>
      <c r="AW130" s="95">
        <f>'[4]Populations-merged FY22'!K123</f>
        <v>1106</v>
      </c>
      <c r="AX130" s="103">
        <f t="shared" si="150"/>
        <v>1029</v>
      </c>
      <c r="AY130" s="104">
        <f>'[4]Populations-merged FY22'!G123</f>
        <v>0</v>
      </c>
      <c r="AZ130" s="118">
        <f t="shared" si="151"/>
        <v>0</v>
      </c>
      <c r="BA130" s="119">
        <f t="shared" si="152"/>
        <v>1137663.5060220431</v>
      </c>
      <c r="BB130" s="128">
        <f t="shared" si="158"/>
        <v>1136634.5060220431</v>
      </c>
      <c r="BC130" s="121">
        <f>'[4]Spec Schs Calculations-22'!C121</f>
        <v>1</v>
      </c>
      <c r="BD130" s="129">
        <f t="shared" si="153"/>
        <v>1029</v>
      </c>
      <c r="BE130" s="123">
        <f>'[4]Spec Schs Calculations-22'!D121</f>
        <v>0</v>
      </c>
      <c r="BF130" s="130">
        <f t="shared" si="154"/>
        <v>0</v>
      </c>
      <c r="BG130" s="123">
        <f>'[4]Spec Schs Calculations-22'!E121</f>
        <v>0</v>
      </c>
      <c r="BH130" s="130">
        <f t="shared" si="155"/>
        <v>0</v>
      </c>
      <c r="BI130" s="131">
        <f>'[4]Spec Schs Calculations-22'!F121</f>
        <v>0</v>
      </c>
      <c r="BJ130" s="130">
        <f t="shared" si="156"/>
        <v>0</v>
      </c>
      <c r="BK130" s="127">
        <f t="shared" si="157"/>
        <v>1029</v>
      </c>
      <c r="BL130" s="11"/>
    </row>
    <row r="131" spans="1:64" ht="14.5" x14ac:dyDescent="0.35">
      <c r="A131" s="101">
        <v>4703720</v>
      </c>
      <c r="B131" s="95" t="s">
        <v>475</v>
      </c>
      <c r="C131" s="95">
        <f>'[4]2021-2022 Prelim-merged'!F124</f>
        <v>310514.15335999569</v>
      </c>
      <c r="D131" s="95">
        <f>'[4]2021-2022 Prelim-merged'!G124</f>
        <v>76758.232022870769</v>
      </c>
      <c r="E131" s="95">
        <f>'[4]2021-2022 Prelim-merged'!H124</f>
        <v>152719.89386924799</v>
      </c>
      <c r="F131" s="95">
        <f>'[4]2021-2022 Prelim-merged'!I124</f>
        <v>135142.03073520152</v>
      </c>
      <c r="G131" s="95">
        <f>'[4]2021-2022 Prelim-merged'!J124</f>
        <v>675134.30998731602</v>
      </c>
      <c r="H131" s="95">
        <f>'[4]2021-2022 Prelim-merged'!K124</f>
        <v>384047.9739912728</v>
      </c>
      <c r="I131" s="95">
        <f>'[4]2021-2022 Prelim-merged'!L124</f>
        <v>97452.129357022059</v>
      </c>
      <c r="J131" s="95">
        <f>'[4]2021-2022 Prelim-merged'!M124</f>
        <v>225202.12926323921</v>
      </c>
      <c r="K131" s="95">
        <f>'[4]2021-2022 Prelim-merged'!N124</f>
        <v>200561.05331039254</v>
      </c>
      <c r="L131" s="95">
        <f>'[4]2021-2022 Prelim-merged'!O124</f>
        <v>907263.28592192661</v>
      </c>
      <c r="M131" s="95">
        <f t="shared" si="120"/>
        <v>907263.28592192661</v>
      </c>
      <c r="N131" s="95">
        <f>'[4]Hold Harmless Base-22'!Y123</f>
        <v>663317.0696648598</v>
      </c>
      <c r="O131" s="110">
        <f t="shared" si="121"/>
        <v>243946.21625706682</v>
      </c>
      <c r="P131" s="111">
        <f t="shared" si="122"/>
        <v>243946.21625706682</v>
      </c>
      <c r="Q131" s="112">
        <f t="shared" si="123"/>
        <v>211294.70843463953</v>
      </c>
      <c r="R131" s="113">
        <f t="shared" si="124"/>
        <v>695968.57748728711</v>
      </c>
      <c r="S131" s="114">
        <f t="shared" si="125"/>
        <v>1.0492245855197493</v>
      </c>
      <c r="T131" s="115">
        <f t="shared" si="126"/>
        <v>0.76710761725585552</v>
      </c>
      <c r="U131" s="101" t="b">
        <f t="shared" si="127"/>
        <v>0</v>
      </c>
      <c r="V131" s="95">
        <f t="shared" si="128"/>
        <v>689717.69674190402</v>
      </c>
      <c r="W131" s="95">
        <f t="shared" si="129"/>
        <v>689717.69674190378</v>
      </c>
      <c r="X131" s="95">
        <f t="shared" si="130"/>
        <v>689717.69674190378</v>
      </c>
      <c r="Y131" s="95">
        <f>'[4]Hold Harmless Base-22'!L123</f>
        <v>305079.05649186578</v>
      </c>
      <c r="Z131" s="95">
        <f>'[4]Hold Harmless Base-22'!M123</f>
        <v>75414.691247172144</v>
      </c>
      <c r="AA131" s="95">
        <f>'[4]Hold Harmless Base-22'!N123</f>
        <v>150046.75511570601</v>
      </c>
      <c r="AB131" s="95">
        <f>'[4]Hold Harmless Base-22'!O123</f>
        <v>132776.56681011579</v>
      </c>
      <c r="AC131" s="95">
        <f t="shared" si="131"/>
        <v>663317.0696648598</v>
      </c>
      <c r="AD131" s="116">
        <f>'[4]Populations-merged FY22'!M124</f>
        <v>0.27668845315904139</v>
      </c>
      <c r="AE131" s="117">
        <f t="shared" si="132"/>
        <v>0</v>
      </c>
      <c r="AF131" s="117">
        <f t="shared" si="133"/>
        <v>0.9</v>
      </c>
      <c r="AG131" s="117">
        <f t="shared" si="134"/>
        <v>0</v>
      </c>
      <c r="AH131" s="117">
        <f t="shared" si="135"/>
        <v>0.9</v>
      </c>
      <c r="AI131" s="95">
        <f t="shared" si="136"/>
        <v>596985.36269837385</v>
      </c>
      <c r="AJ131" s="95">
        <f t="shared" si="137"/>
        <v>0</v>
      </c>
      <c r="AK131" s="95">
        <f t="shared" si="138"/>
        <v>689717.69674190378</v>
      </c>
      <c r="AL131" s="95">
        <f t="shared" si="139"/>
        <v>685840.36441064172</v>
      </c>
      <c r="AM131" s="95">
        <f t="shared" si="140"/>
        <v>685840.36441064172</v>
      </c>
      <c r="AN131" s="95">
        <f t="shared" si="141"/>
        <v>0</v>
      </c>
      <c r="AO131" s="95">
        <f t="shared" si="142"/>
        <v>685840.36441064172</v>
      </c>
      <c r="AP131" s="95">
        <f t="shared" si="143"/>
        <v>685785.56850073219</v>
      </c>
      <c r="AQ131" s="95">
        <f t="shared" si="144"/>
        <v>685785.56850073219</v>
      </c>
      <c r="AR131" s="95">
        <f t="shared" si="145"/>
        <v>0</v>
      </c>
      <c r="AS131" s="95">
        <f t="shared" si="146"/>
        <v>685785.56850073219</v>
      </c>
      <c r="AT131" s="95">
        <f t="shared" si="147"/>
        <v>685785.56850073207</v>
      </c>
      <c r="AU131" s="95">
        <f t="shared" si="148"/>
        <v>685785.56850073207</v>
      </c>
      <c r="AV131" s="95">
        <f t="shared" si="149"/>
        <v>0</v>
      </c>
      <c r="AW131" s="95">
        <f>'[4]Populations-merged FY22'!K124</f>
        <v>635</v>
      </c>
      <c r="AX131" s="103">
        <f t="shared" si="150"/>
        <v>1080</v>
      </c>
      <c r="AY131" s="104">
        <f>'[4]Populations-merged FY22'!G124</f>
        <v>0</v>
      </c>
      <c r="AZ131" s="118">
        <f t="shared" si="151"/>
        <v>0</v>
      </c>
      <c r="BA131" s="119">
        <f t="shared" si="152"/>
        <v>685785.56850073207</v>
      </c>
      <c r="BB131" s="128">
        <f t="shared" si="158"/>
        <v>685785.56850073207</v>
      </c>
      <c r="BC131" s="121">
        <f>'[4]Spec Schs Calculations-22'!C122</f>
        <v>0</v>
      </c>
      <c r="BD131" s="129">
        <f t="shared" si="153"/>
        <v>0</v>
      </c>
      <c r="BE131" s="123">
        <f>'[4]Spec Schs Calculations-22'!D122</f>
        <v>0</v>
      </c>
      <c r="BF131" s="130">
        <f t="shared" si="154"/>
        <v>0</v>
      </c>
      <c r="BG131" s="123">
        <f>'[4]Spec Schs Calculations-22'!E122</f>
        <v>0</v>
      </c>
      <c r="BH131" s="130">
        <f t="shared" si="155"/>
        <v>0</v>
      </c>
      <c r="BI131" s="131">
        <f>'[4]Spec Schs Calculations-22'!F122</f>
        <v>0</v>
      </c>
      <c r="BJ131" s="130">
        <f t="shared" si="156"/>
        <v>0</v>
      </c>
      <c r="BK131" s="127">
        <f t="shared" si="157"/>
        <v>0</v>
      </c>
      <c r="BL131" s="11"/>
    </row>
    <row r="132" spans="1:64" ht="14.5" x14ac:dyDescent="0.35">
      <c r="A132" s="101">
        <v>4703750</v>
      </c>
      <c r="B132" s="95" t="s">
        <v>476</v>
      </c>
      <c r="C132" s="95">
        <f>'[4]2021-2022 Prelim-merged'!F125</f>
        <v>1736286.9446499948</v>
      </c>
      <c r="D132" s="95">
        <f>'[4]2021-2022 Prelim-merged'!G125</f>
        <v>429205.28650175087</v>
      </c>
      <c r="E132" s="95">
        <f>'[4]2021-2022 Prelim-merged'!H125</f>
        <v>998159.45962360187</v>
      </c>
      <c r="F132" s="95">
        <f>'[4]2021-2022 Prelim-merged'!I125</f>
        <v>889770.84414750244</v>
      </c>
      <c r="G132" s="95">
        <f>'[4]2021-2022 Prelim-merged'!J125</f>
        <v>4053422.5349228499</v>
      </c>
      <c r="H132" s="95">
        <f>'[4]2021-2022 Prelim-merged'!K125</f>
        <v>1562499.2144030565</v>
      </c>
      <c r="I132" s="95">
        <f>'[4]2021-2022 Prelim-merged'!L125</f>
        <v>386247.60448049853</v>
      </c>
      <c r="J132" s="95">
        <f>'[4]2021-2022 Prelim-merged'!M125</f>
        <v>898260.01175993867</v>
      </c>
      <c r="K132" s="95">
        <f>'[4]2021-2022 Prelim-merged'!N125</f>
        <v>800697.44482805708</v>
      </c>
      <c r="L132" s="95">
        <f>'[4]2021-2022 Prelim-merged'!O125</f>
        <v>3647704.2754715509</v>
      </c>
      <c r="M132" s="95">
        <f t="shared" si="120"/>
        <v>3647704.2754715509</v>
      </c>
      <c r="N132" s="95">
        <f>'[4]Hold Harmless Base-22'!Y124</f>
        <v>3751735.0054512159</v>
      </c>
      <c r="O132" s="110">
        <f t="shared" si="121"/>
        <v>-104030.72997966502</v>
      </c>
      <c r="P132" s="111" t="str">
        <f t="shared" si="122"/>
        <v>0</v>
      </c>
      <c r="Q132" s="112">
        <f t="shared" si="123"/>
        <v>0</v>
      </c>
      <c r="R132" s="113">
        <f t="shared" si="124"/>
        <v>3647704.2754715509</v>
      </c>
      <c r="S132" s="114">
        <f t="shared" si="125"/>
        <v>0.97227130119037997</v>
      </c>
      <c r="T132" s="115">
        <f t="shared" si="126"/>
        <v>1</v>
      </c>
      <c r="U132" s="101" t="b">
        <f t="shared" si="127"/>
        <v>0</v>
      </c>
      <c r="V132" s="95">
        <f t="shared" si="128"/>
        <v>3614942.2152895834</v>
      </c>
      <c r="W132" s="95">
        <f t="shared" si="129"/>
        <v>3614942.215289582</v>
      </c>
      <c r="X132" s="95">
        <f t="shared" si="130"/>
        <v>3614942.215289582</v>
      </c>
      <c r="Y132" s="95">
        <f>'[4]Hold Harmless Base-22'!L124</f>
        <v>1607058.8382109806</v>
      </c>
      <c r="Z132" s="95">
        <f>'[4]Hold Harmless Base-22'!M124</f>
        <v>397260.4592834498</v>
      </c>
      <c r="AA132" s="95">
        <f>'[4]Hold Harmless Base-22'!N124</f>
        <v>923868.59584166505</v>
      </c>
      <c r="AB132" s="95">
        <f>'[4]Hold Harmless Base-22'!O124</f>
        <v>823547.11211512017</v>
      </c>
      <c r="AC132" s="95">
        <f t="shared" si="131"/>
        <v>3751735.0054512159</v>
      </c>
      <c r="AD132" s="116">
        <f>'[4]Populations-merged FY22'!M125</f>
        <v>0.17381259767615684</v>
      </c>
      <c r="AE132" s="117">
        <f t="shared" si="132"/>
        <v>0</v>
      </c>
      <c r="AF132" s="117">
        <f t="shared" si="133"/>
        <v>0.9</v>
      </c>
      <c r="AG132" s="117">
        <f t="shared" si="134"/>
        <v>0</v>
      </c>
      <c r="AH132" s="117">
        <f t="shared" si="135"/>
        <v>0.9</v>
      </c>
      <c r="AI132" s="95">
        <f t="shared" si="136"/>
        <v>3376561.5049060942</v>
      </c>
      <c r="AJ132" s="95">
        <f t="shared" si="137"/>
        <v>0</v>
      </c>
      <c r="AK132" s="95">
        <f t="shared" si="138"/>
        <v>3614942.215289582</v>
      </c>
      <c r="AL132" s="95">
        <f t="shared" si="139"/>
        <v>3594620.375799024</v>
      </c>
      <c r="AM132" s="95">
        <f t="shared" si="140"/>
        <v>3594620.375799024</v>
      </c>
      <c r="AN132" s="95">
        <f t="shared" si="141"/>
        <v>0</v>
      </c>
      <c r="AO132" s="95">
        <f t="shared" si="142"/>
        <v>3594620.375799024</v>
      </c>
      <c r="AP132" s="95">
        <f t="shared" si="143"/>
        <v>3594333.1799667394</v>
      </c>
      <c r="AQ132" s="95">
        <f t="shared" si="144"/>
        <v>3594333.1799667394</v>
      </c>
      <c r="AR132" s="95">
        <f t="shared" si="145"/>
        <v>0</v>
      </c>
      <c r="AS132" s="95">
        <f t="shared" si="146"/>
        <v>3594333.1799667394</v>
      </c>
      <c r="AT132" s="95">
        <f t="shared" si="147"/>
        <v>3594333.1799667384</v>
      </c>
      <c r="AU132" s="95">
        <f t="shared" si="148"/>
        <v>3594333.1799667384</v>
      </c>
      <c r="AV132" s="95">
        <f t="shared" si="149"/>
        <v>0</v>
      </c>
      <c r="AW132" s="95">
        <f>'[4]Populations-merged FY22'!K125</f>
        <v>2558</v>
      </c>
      <c r="AX132" s="103">
        <f t="shared" si="150"/>
        <v>1405</v>
      </c>
      <c r="AY132" s="104">
        <f>'[4]Populations-merged FY22'!G125</f>
        <v>36</v>
      </c>
      <c r="AZ132" s="118">
        <f t="shared" si="151"/>
        <v>50580</v>
      </c>
      <c r="BA132" s="119">
        <f t="shared" si="152"/>
        <v>3543753.1799667384</v>
      </c>
      <c r="BB132" s="128">
        <f t="shared" si="158"/>
        <v>3529703.1799667384</v>
      </c>
      <c r="BC132" s="121">
        <f>'[4]Spec Schs Calculations-22'!C123</f>
        <v>10</v>
      </c>
      <c r="BD132" s="129">
        <f t="shared" si="153"/>
        <v>14050</v>
      </c>
      <c r="BE132" s="123">
        <f>'[4]Spec Schs Calculations-22'!D123</f>
        <v>0</v>
      </c>
      <c r="BF132" s="130">
        <f t="shared" si="154"/>
        <v>0</v>
      </c>
      <c r="BG132" s="123">
        <f>'[4]Spec Schs Calculations-22'!E123</f>
        <v>0</v>
      </c>
      <c r="BH132" s="130">
        <f t="shared" si="155"/>
        <v>0</v>
      </c>
      <c r="BI132" s="131">
        <f>'[4]Spec Schs Calculations-22'!F123</f>
        <v>0</v>
      </c>
      <c r="BJ132" s="130">
        <f t="shared" si="156"/>
        <v>0</v>
      </c>
      <c r="BK132" s="127">
        <f t="shared" si="157"/>
        <v>14050</v>
      </c>
      <c r="BL132" s="11"/>
    </row>
    <row r="133" spans="1:64" ht="14.5" x14ac:dyDescent="0.35">
      <c r="A133" s="101">
        <v>4703780</v>
      </c>
      <c r="B133" s="133" t="s">
        <v>477</v>
      </c>
      <c r="C133" s="95">
        <f>'[4]2021-2022 Prelim-merged'!F126</f>
        <v>23489170</v>
      </c>
      <c r="D133" s="95">
        <f>'[4]2021-2022 Prelim-merged'!G126</f>
        <v>5806450</v>
      </c>
      <c r="E133" s="95">
        <f>'[4]2021-2022 Prelim-merged'!H126</f>
        <v>22129311</v>
      </c>
      <c r="F133" s="95">
        <f>'[4]2021-2022 Prelim-merged'!I126</f>
        <v>25675292</v>
      </c>
      <c r="G133" s="95">
        <f>'[4]2021-2022 Prelim-merged'!J126</f>
        <v>77100223</v>
      </c>
      <c r="H133" s="95">
        <f>'[4]2021-2022 Prelim-merged'!K126</f>
        <v>21289021</v>
      </c>
      <c r="I133" s="95">
        <f>'[4]2021-2022 Prelim-merged'!L126</f>
        <v>5332551</v>
      </c>
      <c r="J133" s="95">
        <f>'[4]2021-2022 Prelim-merged'!M126</f>
        <v>20056687</v>
      </c>
      <c r="K133" s="95">
        <f>'[4]2021-2022 Prelim-merged'!N126</f>
        <v>23269888</v>
      </c>
      <c r="L133" s="95">
        <f>'[4]2021-2022 Prelim-merged'!O126</f>
        <v>69948147</v>
      </c>
      <c r="M133" s="95">
        <f t="shared" si="120"/>
        <v>69948147</v>
      </c>
      <c r="N133" s="95">
        <f>'[4]Hold Harmless Base-22'!Y125</f>
        <v>67581719.494769245</v>
      </c>
      <c r="O133" s="110">
        <f t="shared" si="121"/>
        <v>2366427.5052307546</v>
      </c>
      <c r="P133" s="111">
        <f t="shared" si="122"/>
        <v>2366427.5052307546</v>
      </c>
      <c r="Q133" s="112">
        <f t="shared" si="123"/>
        <v>2049687.9083483589</v>
      </c>
      <c r="R133" s="113">
        <f t="shared" si="124"/>
        <v>67898459.091651648</v>
      </c>
      <c r="S133" s="114">
        <f t="shared" si="125"/>
        <v>1.0046867643979807</v>
      </c>
      <c r="T133" s="115">
        <f t="shared" si="126"/>
        <v>0.97069703778788663</v>
      </c>
      <c r="U133" s="101" t="b">
        <f t="shared" si="127"/>
        <v>0</v>
      </c>
      <c r="V133" s="95">
        <f t="shared" si="128"/>
        <v>67288625.279743761</v>
      </c>
      <c r="W133" s="95">
        <f t="shared" si="129"/>
        <v>67288625.279743731</v>
      </c>
      <c r="X133" s="95">
        <f t="shared" si="130"/>
        <v>67288625.279743731</v>
      </c>
      <c r="Y133" s="95">
        <f>'[4]Hold Harmless Base-22'!L125</f>
        <v>20589285.430535641</v>
      </c>
      <c r="Z133" s="95">
        <f>'[4]Hold Harmless Base-22'!M125</f>
        <v>5089607.5250055091</v>
      </c>
      <c r="AA133" s="95">
        <f>'[4]Hold Harmless Base-22'!N125</f>
        <v>19397309.507321551</v>
      </c>
      <c r="AB133" s="95">
        <f>'[4]Hold Harmless Base-22'!O125</f>
        <v>22505517.031906549</v>
      </c>
      <c r="AC133" s="95">
        <f t="shared" si="131"/>
        <v>67581719.494769245</v>
      </c>
      <c r="AD133" s="116">
        <f>'[4]Populations-merged FY22'!M126</f>
        <v>0.28365428584137159</v>
      </c>
      <c r="AE133" s="117">
        <f t="shared" si="132"/>
        <v>0</v>
      </c>
      <c r="AF133" s="117">
        <f t="shared" si="133"/>
        <v>0.9</v>
      </c>
      <c r="AG133" s="117">
        <f t="shared" si="134"/>
        <v>0</v>
      </c>
      <c r="AH133" s="117">
        <f t="shared" si="135"/>
        <v>0.9</v>
      </c>
      <c r="AI133" s="95">
        <f t="shared" si="136"/>
        <v>60823547.545292325</v>
      </c>
      <c r="AJ133" s="95">
        <f t="shared" si="137"/>
        <v>0</v>
      </c>
      <c r="AK133" s="95">
        <f t="shared" si="138"/>
        <v>67288625.279743731</v>
      </c>
      <c r="AL133" s="95">
        <f t="shared" si="139"/>
        <v>66910354.048549041</v>
      </c>
      <c r="AM133" s="95">
        <f t="shared" si="140"/>
        <v>66910354.048549041</v>
      </c>
      <c r="AN133" s="95">
        <f t="shared" si="141"/>
        <v>0</v>
      </c>
      <c r="AO133" s="95">
        <f t="shared" si="142"/>
        <v>66910354.048549041</v>
      </c>
      <c r="AP133" s="95">
        <f t="shared" si="143"/>
        <v>66905008.178106412</v>
      </c>
      <c r="AQ133" s="95">
        <f t="shared" si="144"/>
        <v>66905008.178106412</v>
      </c>
      <c r="AR133" s="95">
        <f t="shared" si="145"/>
        <v>0</v>
      </c>
      <c r="AS133" s="95">
        <f t="shared" si="146"/>
        <v>66905008.178106412</v>
      </c>
      <c r="AT133" s="95">
        <f t="shared" si="147"/>
        <v>66905008.178106397</v>
      </c>
      <c r="AU133" s="95">
        <f t="shared" si="148"/>
        <v>66905008.178106397</v>
      </c>
      <c r="AV133" s="95">
        <f t="shared" si="149"/>
        <v>0</v>
      </c>
      <c r="AW133" s="95">
        <f>'[4]Populations-merged FY22'!K126</f>
        <v>34849.481904185071</v>
      </c>
      <c r="AX133" s="103">
        <f t="shared" si="150"/>
        <v>1920</v>
      </c>
      <c r="AY133" s="104">
        <f>'[4]Populations-merged FY22'!G126</f>
        <v>284</v>
      </c>
      <c r="AZ133" s="118">
        <f t="shared" si="151"/>
        <v>545280</v>
      </c>
      <c r="BA133" s="119">
        <f t="shared" si="152"/>
        <v>66359728.178106397</v>
      </c>
      <c r="BB133" s="128">
        <f t="shared" si="158"/>
        <v>66336688.178106397</v>
      </c>
      <c r="BC133" s="121">
        <f>'[4]Spec Schs Calculations-22'!C124</f>
        <v>7</v>
      </c>
      <c r="BD133" s="129">
        <f t="shared" si="153"/>
        <v>13440</v>
      </c>
      <c r="BE133" s="123">
        <f>'[4]Spec Schs Calculations-22'!D124</f>
        <v>0</v>
      </c>
      <c r="BF133" s="130">
        <f t="shared" si="154"/>
        <v>0</v>
      </c>
      <c r="BG133" s="123">
        <f>'[4]Spec Schs Calculations-22'!E124</f>
        <v>5</v>
      </c>
      <c r="BH133" s="130">
        <f t="shared" si="155"/>
        <v>9600</v>
      </c>
      <c r="BI133" s="131">
        <f>'[4]Spec Schs Calculations-22'!F124</f>
        <v>0</v>
      </c>
      <c r="BJ133" s="130">
        <f t="shared" si="156"/>
        <v>0</v>
      </c>
      <c r="BK133" s="127">
        <f t="shared" si="157"/>
        <v>23040</v>
      </c>
      <c r="BL133" s="11"/>
    </row>
    <row r="134" spans="1:64" ht="14.5" x14ac:dyDescent="0.35">
      <c r="A134" s="101">
        <v>4700148</v>
      </c>
      <c r="B134" s="95" t="s">
        <v>478</v>
      </c>
      <c r="C134" s="95">
        <f>'[4]2021-2022 Prelim-merged'!F127</f>
        <v>333056.0156728811</v>
      </c>
      <c r="D134" s="95">
        <f>'[4]2021-2022 Prelim-merged'!G127</f>
        <v>82330.517469177139</v>
      </c>
      <c r="E134" s="95">
        <f>'[4]2021-2022 Prelim-merged'!H127</f>
        <v>138356.11721642307</v>
      </c>
      <c r="F134" s="95">
        <f>'[4]2021-2022 Prelim-merged'!I127</f>
        <v>119825.66651059533</v>
      </c>
      <c r="G134" s="95">
        <f>'[4]2021-2022 Prelim-merged'!J127</f>
        <v>673568.31686907669</v>
      </c>
      <c r="H134" s="95">
        <f>'[4]2021-2022 Prelim-merged'!K127</f>
        <v>408689.54978726985</v>
      </c>
      <c r="I134" s="95">
        <f>'[4]2021-2022 Prelim-merged'!L127</f>
        <v>103704.92638931923</v>
      </c>
      <c r="J134" s="95">
        <f>'[4]2021-2022 Prelim-merged'!M127</f>
        <v>191295.36730017519</v>
      </c>
      <c r="K134" s="95">
        <f>'[4]2021-2022 Prelim-merged'!N127</f>
        <v>156810.82547080601</v>
      </c>
      <c r="L134" s="95">
        <f>'[4]2021-2022 Prelim-merged'!O127</f>
        <v>860500.66894757026</v>
      </c>
      <c r="M134" s="95">
        <f t="shared" si="120"/>
        <v>860500.66894757026</v>
      </c>
      <c r="N134" s="95">
        <f>'[4]Hold Harmless Base-22'!Y126</f>
        <v>658638.70974638942</v>
      </c>
      <c r="O134" s="110">
        <f t="shared" si="121"/>
        <v>201861.95920118084</v>
      </c>
      <c r="P134" s="111">
        <f t="shared" si="122"/>
        <v>201861.95920118084</v>
      </c>
      <c r="Q134" s="112">
        <f t="shared" si="123"/>
        <v>174843.30959457142</v>
      </c>
      <c r="R134" s="113">
        <f t="shared" si="124"/>
        <v>685657.3593529989</v>
      </c>
      <c r="S134" s="114">
        <f t="shared" si="125"/>
        <v>1.0410219581794897</v>
      </c>
      <c r="T134" s="115">
        <f t="shared" si="126"/>
        <v>0.79681211659206219</v>
      </c>
      <c r="U134" s="101" t="b">
        <f t="shared" si="127"/>
        <v>0</v>
      </c>
      <c r="V134" s="95">
        <f t="shared" si="128"/>
        <v>679499.08939060511</v>
      </c>
      <c r="W134" s="95">
        <f t="shared" si="129"/>
        <v>679499.08939060487</v>
      </c>
      <c r="X134" s="95">
        <f t="shared" si="130"/>
        <v>679499.08939060487</v>
      </c>
      <c r="Y134" s="95">
        <f>'[4]Hold Harmless Base-22'!L126</f>
        <v>325673.84620422695</v>
      </c>
      <c r="Z134" s="95">
        <f>'[4]Hold Harmless Base-22'!M126</f>
        <v>80505.665781176416</v>
      </c>
      <c r="AA134" s="95">
        <f>'[4]Hold Harmless Base-22'!N126</f>
        <v>135289.46098968262</v>
      </c>
      <c r="AB134" s="95">
        <f>'[4]Hold Harmless Base-22'!O126</f>
        <v>117169.73677130351</v>
      </c>
      <c r="AC134" s="95">
        <f t="shared" si="131"/>
        <v>658638.70974638942</v>
      </c>
      <c r="AD134" s="116">
        <f>'[4]Populations-merged FY22'!M127</f>
        <v>0.20657134164891999</v>
      </c>
      <c r="AE134" s="117">
        <f t="shared" si="132"/>
        <v>0</v>
      </c>
      <c r="AF134" s="117">
        <f t="shared" si="133"/>
        <v>0.9</v>
      </c>
      <c r="AG134" s="117">
        <f t="shared" si="134"/>
        <v>0</v>
      </c>
      <c r="AH134" s="117">
        <f t="shared" si="135"/>
        <v>0.9</v>
      </c>
      <c r="AI134" s="95">
        <f t="shared" si="136"/>
        <v>592774.83877175045</v>
      </c>
      <c r="AJ134" s="95">
        <f t="shared" si="137"/>
        <v>0</v>
      </c>
      <c r="AK134" s="95">
        <f t="shared" si="138"/>
        <v>679499.08939060487</v>
      </c>
      <c r="AL134" s="95">
        <f t="shared" si="139"/>
        <v>675679.202209512</v>
      </c>
      <c r="AM134" s="95">
        <f t="shared" si="140"/>
        <v>675679.202209512</v>
      </c>
      <c r="AN134" s="95">
        <f t="shared" si="141"/>
        <v>0</v>
      </c>
      <c r="AO134" s="95">
        <f t="shared" si="142"/>
        <v>675679.202209512</v>
      </c>
      <c r="AP134" s="95">
        <f t="shared" si="143"/>
        <v>675625.21813593851</v>
      </c>
      <c r="AQ134" s="95">
        <f t="shared" si="144"/>
        <v>675625.21813593851</v>
      </c>
      <c r="AR134" s="95">
        <f t="shared" si="145"/>
        <v>0</v>
      </c>
      <c r="AS134" s="95">
        <f t="shared" si="146"/>
        <v>675625.21813593851</v>
      </c>
      <c r="AT134" s="95">
        <f t="shared" si="147"/>
        <v>675625.2181359384</v>
      </c>
      <c r="AU134" s="95">
        <f t="shared" si="148"/>
        <v>675625.2181359384</v>
      </c>
      <c r="AV134" s="95">
        <f t="shared" si="149"/>
        <v>0</v>
      </c>
      <c r="AW134" s="95">
        <f>'[4]Populations-merged FY22'!K127</f>
        <v>679</v>
      </c>
      <c r="AX134" s="103">
        <f t="shared" si="150"/>
        <v>995</v>
      </c>
      <c r="AY134" s="104">
        <f>'[4]Populations-merged FY22'!G127</f>
        <v>0</v>
      </c>
      <c r="AZ134" s="118">
        <f t="shared" si="151"/>
        <v>0</v>
      </c>
      <c r="BA134" s="119">
        <f t="shared" si="152"/>
        <v>675625.2181359384</v>
      </c>
      <c r="BB134" s="128">
        <f t="shared" si="158"/>
        <v>672640.2181359384</v>
      </c>
      <c r="BC134" s="121">
        <f>'[4]Spec Schs Calculations-22'!C125</f>
        <v>0</v>
      </c>
      <c r="BD134" s="129">
        <f t="shared" si="153"/>
        <v>0</v>
      </c>
      <c r="BE134" s="123">
        <f>'[4]Spec Schs Calculations-22'!D125</f>
        <v>0</v>
      </c>
      <c r="BF134" s="130">
        <f t="shared" si="154"/>
        <v>0</v>
      </c>
      <c r="BG134" s="123">
        <f>'[4]Spec Schs Calculations-22'!E125</f>
        <v>3</v>
      </c>
      <c r="BH134" s="130">
        <f t="shared" si="155"/>
        <v>2985</v>
      </c>
      <c r="BI134" s="131">
        <f>'[4]Spec Schs Calculations-22'!F125</f>
        <v>0</v>
      </c>
      <c r="BJ134" s="130">
        <f t="shared" si="156"/>
        <v>0</v>
      </c>
      <c r="BK134" s="127">
        <f t="shared" si="157"/>
        <v>2985</v>
      </c>
      <c r="BL134" s="11"/>
    </row>
    <row r="135" spans="1:64" ht="14.5" x14ac:dyDescent="0.35">
      <c r="A135" s="101">
        <v>4703870</v>
      </c>
      <c r="B135" s="95" t="s">
        <v>479</v>
      </c>
      <c r="C135" s="95">
        <f>'[4]2021-2022 Prelim-merged'!F128</f>
        <v>56918.202340035539</v>
      </c>
      <c r="D135" s="95">
        <f>'[4]2021-2022 Prelim-merged'!G128</f>
        <v>14070.02075192367</v>
      </c>
      <c r="E135" s="95">
        <f>'[4]2021-2022 Prelim-merged'!H128</f>
        <v>28799.712426973063</v>
      </c>
      <c r="F135" s="95">
        <f>'[4]2021-2022 Prelim-merged'!I128</f>
        <v>24205.760717783407</v>
      </c>
      <c r="G135" s="95">
        <f>'[4]2021-2022 Prelim-merged'!J128</f>
        <v>123993.69623671568</v>
      </c>
      <c r="H135" s="95">
        <f>'[4]2021-2022 Prelim-merged'!K128</f>
        <v>51221.16866430013</v>
      </c>
      <c r="I135" s="95">
        <f>'[4]2021-2022 Prelim-merged'!L128</f>
        <v>12661.800731103658</v>
      </c>
      <c r="J135" s="95">
        <f>'[4]2021-2022 Prelim-merged'!M128</f>
        <v>25917.331919181441</v>
      </c>
      <c r="K135" s="95">
        <f>'[4]2021-2022 Prelim-merged'!N128</f>
        <v>21782.564448285681</v>
      </c>
      <c r="L135" s="95">
        <f>'[4]2021-2022 Prelim-merged'!O128</f>
        <v>111582.8657628709</v>
      </c>
      <c r="M135" s="95">
        <f t="shared" si="120"/>
        <v>111582.8657628709</v>
      </c>
      <c r="N135" s="95">
        <f>'[4]Hold Harmless Base-22'!Y127</f>
        <v>115347.43529880718</v>
      </c>
      <c r="O135" s="110">
        <f t="shared" si="121"/>
        <v>-3764.5695359362726</v>
      </c>
      <c r="P135" s="111" t="str">
        <f t="shared" si="122"/>
        <v>0</v>
      </c>
      <c r="Q135" s="112">
        <f t="shared" si="123"/>
        <v>0</v>
      </c>
      <c r="R135" s="113">
        <f t="shared" si="124"/>
        <v>111582.8657628709</v>
      </c>
      <c r="S135" s="114">
        <f t="shared" si="125"/>
        <v>0.96736321422158922</v>
      </c>
      <c r="T135" s="115">
        <f t="shared" si="126"/>
        <v>1</v>
      </c>
      <c r="U135" s="101" t="b">
        <f t="shared" si="127"/>
        <v>0</v>
      </c>
      <c r="V135" s="95">
        <f t="shared" si="128"/>
        <v>110580.67800659317</v>
      </c>
      <c r="W135" s="95">
        <f t="shared" si="129"/>
        <v>110580.67800659312</v>
      </c>
      <c r="X135" s="95">
        <f t="shared" si="130"/>
        <v>110580.67800659312</v>
      </c>
      <c r="Y135" s="95">
        <f>'[4]Hold Harmless Base-22'!L127</f>
        <v>52949.213234257935</v>
      </c>
      <c r="Z135" s="95">
        <f>'[4]Hold Harmless Base-22'!M127</f>
        <v>13088.897722970065</v>
      </c>
      <c r="AA135" s="95">
        <f>'[4]Hold Harmless Base-22'!N127</f>
        <v>26791.466555304294</v>
      </c>
      <c r="AB135" s="95">
        <f>'[4]Hold Harmless Base-22'!O127</f>
        <v>22517.857786274875</v>
      </c>
      <c r="AC135" s="95">
        <f t="shared" si="131"/>
        <v>115347.43529880718</v>
      </c>
      <c r="AD135" s="116">
        <f>'[4]Populations-merged FY22'!M128</f>
        <v>0.19424460431654678</v>
      </c>
      <c r="AE135" s="117">
        <f t="shared" si="132"/>
        <v>0</v>
      </c>
      <c r="AF135" s="117">
        <f t="shared" si="133"/>
        <v>0.9</v>
      </c>
      <c r="AG135" s="117">
        <f t="shared" si="134"/>
        <v>0</v>
      </c>
      <c r="AH135" s="117">
        <f t="shared" si="135"/>
        <v>0.9</v>
      </c>
      <c r="AI135" s="95">
        <f t="shared" si="136"/>
        <v>103812.69176892647</v>
      </c>
      <c r="AJ135" s="95">
        <f t="shared" si="137"/>
        <v>0</v>
      </c>
      <c r="AK135" s="95">
        <f t="shared" si="138"/>
        <v>110580.67800659312</v>
      </c>
      <c r="AL135" s="95">
        <f t="shared" si="139"/>
        <v>109959.03520973114</v>
      </c>
      <c r="AM135" s="95">
        <f t="shared" si="140"/>
        <v>109959.03520973114</v>
      </c>
      <c r="AN135" s="95">
        <f t="shared" si="141"/>
        <v>0</v>
      </c>
      <c r="AO135" s="95">
        <f t="shared" si="142"/>
        <v>109959.03520973114</v>
      </c>
      <c r="AP135" s="95">
        <f t="shared" si="143"/>
        <v>109950.24992134662</v>
      </c>
      <c r="AQ135" s="95">
        <f t="shared" si="144"/>
        <v>109950.24992134662</v>
      </c>
      <c r="AR135" s="95">
        <f t="shared" si="145"/>
        <v>0</v>
      </c>
      <c r="AS135" s="95">
        <f t="shared" si="146"/>
        <v>109950.24992134662</v>
      </c>
      <c r="AT135" s="95">
        <f t="shared" si="147"/>
        <v>109950.24992134661</v>
      </c>
      <c r="AU135" s="95">
        <f t="shared" si="148"/>
        <v>109950.24992134661</v>
      </c>
      <c r="AV135" s="95">
        <f t="shared" si="149"/>
        <v>0</v>
      </c>
      <c r="AW135" s="95">
        <f>'[4]Populations-merged FY22'!K128</f>
        <v>81</v>
      </c>
      <c r="AX135" s="103">
        <f t="shared" si="150"/>
        <v>1357</v>
      </c>
      <c r="AY135" s="104">
        <f>'[4]Populations-merged FY22'!G128</f>
        <v>0</v>
      </c>
      <c r="AZ135" s="118">
        <f t="shared" si="151"/>
        <v>0</v>
      </c>
      <c r="BA135" s="119">
        <f t="shared" si="152"/>
        <v>109950.24992134661</v>
      </c>
      <c r="BB135" s="128">
        <f t="shared" si="158"/>
        <v>109950.24992134661</v>
      </c>
      <c r="BC135" s="121">
        <f>'[4]Spec Schs Calculations-22'!C126</f>
        <v>0</v>
      </c>
      <c r="BD135" s="129">
        <f t="shared" si="153"/>
        <v>0</v>
      </c>
      <c r="BE135" s="123">
        <f>'[4]Spec Schs Calculations-22'!D126</f>
        <v>0</v>
      </c>
      <c r="BF135" s="130">
        <f t="shared" si="154"/>
        <v>0</v>
      </c>
      <c r="BG135" s="123">
        <f>'[4]Spec Schs Calculations-22'!E126</f>
        <v>0</v>
      </c>
      <c r="BH135" s="130">
        <f t="shared" si="155"/>
        <v>0</v>
      </c>
      <c r="BI135" s="131">
        <f>'[4]Spec Schs Calculations-22'!F126</f>
        <v>0</v>
      </c>
      <c r="BJ135" s="130">
        <f t="shared" si="156"/>
        <v>0</v>
      </c>
      <c r="BK135" s="127">
        <f t="shared" si="157"/>
        <v>0</v>
      </c>
      <c r="BL135" s="11"/>
    </row>
    <row r="136" spans="1:64" s="390" customFormat="1" ht="14.5" x14ac:dyDescent="0.35">
      <c r="A136" s="371"/>
      <c r="B136" s="97" t="s">
        <v>581</v>
      </c>
      <c r="C136" s="97">
        <f>'[4]2021-2022 Prelim-merged'!F129</f>
        <v>257542</v>
      </c>
      <c r="D136" s="97">
        <f>'[4]2021-2022 Prelim-merged'!G129</f>
        <v>63665</v>
      </c>
      <c r="E136" s="97">
        <f>'[4]2021-2022 Prelim-merged'!H129</f>
        <v>233929</v>
      </c>
      <c r="F136" s="97">
        <f>'[4]2021-2022 Prelim-merged'!I129</f>
        <v>265590</v>
      </c>
      <c r="G136" s="97">
        <f>'[4]2021-2022 Prelim-merged'!J129</f>
        <v>820726</v>
      </c>
      <c r="H136" s="97">
        <f>'[4]2021-2022 Prelim-merged'!K129</f>
        <v>315868</v>
      </c>
      <c r="I136" s="97">
        <f>'[4]2021-2022 Prelim-merged'!L129</f>
        <v>78480</v>
      </c>
      <c r="J136" s="97">
        <f>'[4]2021-2022 Prelim-merged'!M129</f>
        <v>282660</v>
      </c>
      <c r="K136" s="97">
        <f>'[4]2021-2022 Prelim-merged'!N129</f>
        <v>317960</v>
      </c>
      <c r="L136" s="97">
        <f>'[4]2021-2022 Prelim-merged'!O129</f>
        <v>994968</v>
      </c>
      <c r="M136" s="97">
        <f t="shared" si="120"/>
        <v>994968</v>
      </c>
      <c r="N136" s="97">
        <f>'[4]Hold Harmless Base-22'!Y128</f>
        <v>512092.49367196299</v>
      </c>
      <c r="O136" s="372">
        <f t="shared" si="121"/>
        <v>482875.50632803701</v>
      </c>
      <c r="P136" s="373">
        <f t="shared" si="122"/>
        <v>482875.50632803701</v>
      </c>
      <c r="Q136" s="374">
        <f t="shared" si="123"/>
        <v>418243.99199655902</v>
      </c>
      <c r="R136" s="375">
        <f t="shared" si="124"/>
        <v>576724.00800344092</v>
      </c>
      <c r="S136" s="376">
        <f t="shared" si="125"/>
        <v>1.1262106262640899</v>
      </c>
      <c r="T136" s="377">
        <f t="shared" si="126"/>
        <v>0.57964076030931744</v>
      </c>
      <c r="U136" s="371" t="b">
        <f t="shared" si="127"/>
        <v>0</v>
      </c>
      <c r="V136" s="97">
        <f t="shared" si="128"/>
        <v>571544.12903527776</v>
      </c>
      <c r="W136" s="97">
        <f t="shared" si="129"/>
        <v>571544.12903527752</v>
      </c>
      <c r="X136" s="97">
        <f t="shared" si="130"/>
        <v>571544.12903527752</v>
      </c>
      <c r="Y136" s="97">
        <f>'[4]Hold Harmless Base-22'!L128</f>
        <v>160693.48967288071</v>
      </c>
      <c r="Z136" s="97">
        <f>'[4]Hold Harmless Base-22'!M128</f>
        <v>39723.815999036859</v>
      </c>
      <c r="AA136" s="97">
        <f>'[4]Hold Harmless Base-22'!N128</f>
        <v>145960.14376562778</v>
      </c>
      <c r="AB136" s="97">
        <f>'[4]Hold Harmless Base-22'!O128</f>
        <v>165715.04423441764</v>
      </c>
      <c r="AC136" s="97">
        <f t="shared" si="131"/>
        <v>512092.49367196299</v>
      </c>
      <c r="AD136" s="378">
        <f>'[4]Populations-merged FY22'!M129</f>
        <v>0.25585284280936454</v>
      </c>
      <c r="AE136" s="379">
        <f t="shared" si="132"/>
        <v>0</v>
      </c>
      <c r="AF136" s="379">
        <f t="shared" si="133"/>
        <v>0.9</v>
      </c>
      <c r="AG136" s="379">
        <f t="shared" si="134"/>
        <v>0</v>
      </c>
      <c r="AH136" s="379">
        <f t="shared" si="135"/>
        <v>0.9</v>
      </c>
      <c r="AI136" s="97">
        <f t="shared" si="136"/>
        <v>460883.2443047667</v>
      </c>
      <c r="AJ136" s="97">
        <f t="shared" si="137"/>
        <v>0</v>
      </c>
      <c r="AK136" s="97">
        <f t="shared" si="138"/>
        <v>571544.12903527752</v>
      </c>
      <c r="AL136" s="97">
        <f t="shared" si="139"/>
        <v>568331.12385834823</v>
      </c>
      <c r="AM136" s="97">
        <f t="shared" si="140"/>
        <v>568331.12385834823</v>
      </c>
      <c r="AN136" s="97">
        <f t="shared" si="141"/>
        <v>0</v>
      </c>
      <c r="AO136" s="97">
        <f t="shared" si="142"/>
        <v>568331.12385834823</v>
      </c>
      <c r="AP136" s="97">
        <f t="shared" si="143"/>
        <v>568285.71646811906</v>
      </c>
      <c r="AQ136" s="97">
        <f t="shared" si="144"/>
        <v>568285.71646811906</v>
      </c>
      <c r="AR136" s="97">
        <f t="shared" si="145"/>
        <v>0</v>
      </c>
      <c r="AS136" s="97">
        <f t="shared" si="146"/>
        <v>568285.71646811906</v>
      </c>
      <c r="AT136" s="97">
        <f t="shared" si="147"/>
        <v>568285.71646811895</v>
      </c>
      <c r="AU136" s="97">
        <f t="shared" si="148"/>
        <v>568285.71646811895</v>
      </c>
      <c r="AV136" s="97">
        <f t="shared" si="149"/>
        <v>0</v>
      </c>
      <c r="AW136" s="97">
        <f>'[4]Populations-merged FY22'!K129</f>
        <v>459</v>
      </c>
      <c r="AX136" s="523">
        <f t="shared" si="150"/>
        <v>1238</v>
      </c>
      <c r="AY136" s="380">
        <f>'[4]Populations-merged FY22'!G129</f>
        <v>0</v>
      </c>
      <c r="AZ136" s="260">
        <f t="shared" si="151"/>
        <v>0</v>
      </c>
      <c r="BA136" s="381">
        <f t="shared" si="152"/>
        <v>568285.71646811895</v>
      </c>
      <c r="BB136" s="135">
        <f t="shared" si="158"/>
        <v>568285.71646811895</v>
      </c>
      <c r="BC136" s="382">
        <f>'[4]Spec Schs Calculations-22'!C127</f>
        <v>0</v>
      </c>
      <c r="BD136" s="383">
        <f t="shared" si="153"/>
        <v>0</v>
      </c>
      <c r="BE136" s="384">
        <f>'[4]Spec Schs Calculations-22'!D127</f>
        <v>0</v>
      </c>
      <c r="BF136" s="385">
        <f t="shared" si="154"/>
        <v>0</v>
      </c>
      <c r="BG136" s="384">
        <f>'[4]Spec Schs Calculations-22'!E127</f>
        <v>0</v>
      </c>
      <c r="BH136" s="385">
        <f t="shared" si="155"/>
        <v>0</v>
      </c>
      <c r="BI136" s="386">
        <f>'[4]Spec Schs Calculations-22'!F127</f>
        <v>0</v>
      </c>
      <c r="BJ136" s="385">
        <f t="shared" si="156"/>
        <v>0</v>
      </c>
      <c r="BK136" s="388">
        <f t="shared" si="157"/>
        <v>0</v>
      </c>
      <c r="BL136" s="389"/>
    </row>
    <row r="137" spans="1:64" ht="14.5" x14ac:dyDescent="0.35">
      <c r="A137" s="101">
        <v>4703900</v>
      </c>
      <c r="B137" s="95" t="s">
        <v>481</v>
      </c>
      <c r="C137" s="95">
        <f>'[4]2021-2022 Prelim-merged'!F130</f>
        <v>251341.76478867166</v>
      </c>
      <c r="D137" s="95">
        <f>'[4]2021-2022 Prelim-merged'!G130</f>
        <v>62130.982726316419</v>
      </c>
      <c r="E137" s="95">
        <f>'[4]2021-2022 Prelim-merged'!H130</f>
        <v>114195.53488407635</v>
      </c>
      <c r="F137" s="95">
        <f>'[4]2021-2022 Prelim-merged'!I130</f>
        <v>92071.691126355916</v>
      </c>
      <c r="G137" s="95">
        <f>'[4]2021-2022 Prelim-merged'!J130</f>
        <v>519739.9735254203</v>
      </c>
      <c r="H137" s="95">
        <f>'[4]2021-2022 Prelim-merged'!K130</f>
        <v>231991.42090865615</v>
      </c>
      <c r="I137" s="95">
        <f>'[4]2021-2022 Prelim-merged'!L130</f>
        <v>58867.796450407674</v>
      </c>
      <c r="J137" s="95">
        <f>'[4]2021-2022 Prelim-merged'!M130</f>
        <v>102766.42826846927</v>
      </c>
      <c r="K137" s="95">
        <f>'[4]2021-2022 Prelim-merged'!N130</f>
        <v>85333.163419251505</v>
      </c>
      <c r="L137" s="95">
        <f>'[4]2021-2022 Prelim-merged'!O130</f>
        <v>478958.80904678459</v>
      </c>
      <c r="M137" s="95">
        <f t="shared" si="120"/>
        <v>478958.80904678459</v>
      </c>
      <c r="N137" s="95">
        <f>'[4]Hold Harmless Base-22'!Y129</f>
        <v>486028.31125085533</v>
      </c>
      <c r="O137" s="110">
        <f t="shared" si="121"/>
        <v>-7069.5022040707408</v>
      </c>
      <c r="P137" s="111" t="str">
        <f t="shared" si="122"/>
        <v>0</v>
      </c>
      <c r="Q137" s="112">
        <f t="shared" si="123"/>
        <v>0</v>
      </c>
      <c r="R137" s="113">
        <f t="shared" si="124"/>
        <v>478958.80904678459</v>
      </c>
      <c r="S137" s="114">
        <f t="shared" si="125"/>
        <v>0.98545454649364672</v>
      </c>
      <c r="T137" s="115">
        <f t="shared" si="126"/>
        <v>1</v>
      </c>
      <c r="U137" s="101" t="b">
        <f t="shared" si="127"/>
        <v>0</v>
      </c>
      <c r="V137" s="95">
        <f t="shared" si="128"/>
        <v>474657.01368683984</v>
      </c>
      <c r="W137" s="95">
        <f t="shared" si="129"/>
        <v>474657.01368683967</v>
      </c>
      <c r="X137" s="95">
        <f t="shared" si="130"/>
        <v>474657.01368683967</v>
      </c>
      <c r="Y137" s="95">
        <f>'[4]Hold Harmless Base-22'!L129</f>
        <v>235039.09591258905</v>
      </c>
      <c r="Z137" s="95">
        <f>'[4]Hold Harmless Base-22'!M129</f>
        <v>58101.008483140424</v>
      </c>
      <c r="AA137" s="95">
        <f>'[4]Hold Harmless Base-22'!N129</f>
        <v>106788.52079746981</v>
      </c>
      <c r="AB137" s="95">
        <f>'[4]Hold Harmless Base-22'!O129</f>
        <v>86099.686057655985</v>
      </c>
      <c r="AC137" s="95">
        <f t="shared" si="131"/>
        <v>486028.31125085533</v>
      </c>
      <c r="AD137" s="116">
        <f>'[4]Populations-merged FY22'!M130</f>
        <v>0.18034351145038169</v>
      </c>
      <c r="AE137" s="117">
        <f t="shared" si="132"/>
        <v>0</v>
      </c>
      <c r="AF137" s="117">
        <f t="shared" si="133"/>
        <v>0.9</v>
      </c>
      <c r="AG137" s="117">
        <f t="shared" si="134"/>
        <v>0</v>
      </c>
      <c r="AH137" s="117">
        <f t="shared" si="135"/>
        <v>0.9</v>
      </c>
      <c r="AI137" s="95">
        <f t="shared" si="136"/>
        <v>437425.4801257698</v>
      </c>
      <c r="AJ137" s="95">
        <f t="shared" si="137"/>
        <v>0</v>
      </c>
      <c r="AK137" s="95">
        <f t="shared" si="138"/>
        <v>474657.01368683967</v>
      </c>
      <c r="AL137" s="95">
        <f t="shared" si="139"/>
        <v>471988.67127062794</v>
      </c>
      <c r="AM137" s="95">
        <f t="shared" si="140"/>
        <v>471988.67127062794</v>
      </c>
      <c r="AN137" s="95">
        <f t="shared" si="141"/>
        <v>0</v>
      </c>
      <c r="AO137" s="95">
        <f t="shared" si="142"/>
        <v>471988.67127062794</v>
      </c>
      <c r="AP137" s="95">
        <f t="shared" si="143"/>
        <v>471950.96125813614</v>
      </c>
      <c r="AQ137" s="95">
        <f t="shared" si="144"/>
        <v>471950.96125813614</v>
      </c>
      <c r="AR137" s="95">
        <f t="shared" si="145"/>
        <v>0</v>
      </c>
      <c r="AS137" s="95">
        <f t="shared" si="146"/>
        <v>471950.96125813614</v>
      </c>
      <c r="AT137" s="95">
        <f t="shared" si="147"/>
        <v>471950.96125813603</v>
      </c>
      <c r="AU137" s="95">
        <f t="shared" si="148"/>
        <v>471950.96125813603</v>
      </c>
      <c r="AV137" s="95">
        <f t="shared" si="149"/>
        <v>0</v>
      </c>
      <c r="AW137" s="95">
        <f>'[4]Populations-merged FY22'!K130</f>
        <v>378</v>
      </c>
      <c r="AX137" s="103">
        <f t="shared" si="150"/>
        <v>1249</v>
      </c>
      <c r="AY137" s="104">
        <f>'[4]Populations-merged FY22'!G130</f>
        <v>0</v>
      </c>
      <c r="AZ137" s="118">
        <f t="shared" si="151"/>
        <v>0</v>
      </c>
      <c r="BA137" s="119">
        <f t="shared" si="152"/>
        <v>471950.96125813603</v>
      </c>
      <c r="BB137" s="128">
        <f t="shared" si="158"/>
        <v>471950.96125813603</v>
      </c>
      <c r="BC137" s="121">
        <f>'[4]Spec Schs Calculations-22'!C128</f>
        <v>0</v>
      </c>
      <c r="BD137" s="129">
        <f t="shared" si="153"/>
        <v>0</v>
      </c>
      <c r="BE137" s="123">
        <f>'[4]Spec Schs Calculations-22'!D128</f>
        <v>0</v>
      </c>
      <c r="BF137" s="130">
        <f t="shared" si="154"/>
        <v>0</v>
      </c>
      <c r="BG137" s="123">
        <f>'[4]Spec Schs Calculations-22'!E128</f>
        <v>0</v>
      </c>
      <c r="BH137" s="130">
        <f t="shared" si="155"/>
        <v>0</v>
      </c>
      <c r="BI137" s="131">
        <f>'[4]Spec Schs Calculations-22'!F128</f>
        <v>0</v>
      </c>
      <c r="BJ137" s="130">
        <f t="shared" si="156"/>
        <v>0</v>
      </c>
      <c r="BK137" s="127">
        <f t="shared" si="157"/>
        <v>0</v>
      </c>
      <c r="BL137" s="11"/>
    </row>
    <row r="138" spans="1:64" ht="14.5" x14ac:dyDescent="0.35">
      <c r="A138" s="101">
        <v>4703960</v>
      </c>
      <c r="B138" s="95" t="s">
        <v>482</v>
      </c>
      <c r="C138" s="95">
        <f>'[4]2021-2022 Prelim-merged'!F131</f>
        <v>1351948.1922152985</v>
      </c>
      <c r="D138" s="95">
        <f>'[4]2021-2022 Prelim-merged'!G131</f>
        <v>334197.81964222662</v>
      </c>
      <c r="E138" s="95">
        <f>'[4]2021-2022 Prelim-merged'!H131</f>
        <v>707584.38696826226</v>
      </c>
      <c r="F138" s="95">
        <f>'[4]2021-2022 Prelim-merged'!I131</f>
        <v>610571.75200613099</v>
      </c>
      <c r="G138" s="95">
        <f>'[4]2021-2022 Prelim-merged'!J131</f>
        <v>3004302.1508319182</v>
      </c>
      <c r="H138" s="95">
        <f>'[4]2021-2022 Prelim-merged'!K131</f>
        <v>1340261.3176847231</v>
      </c>
      <c r="I138" s="95">
        <f>'[4]2021-2022 Prelim-merged'!L131</f>
        <v>340091.15565909102</v>
      </c>
      <c r="J138" s="95">
        <f>'[4]2021-2022 Prelim-merged'!M131</f>
        <v>711974.74993378751</v>
      </c>
      <c r="K138" s="95">
        <f>'[4]2021-2022 Prelim-merged'!N131</f>
        <v>615692.86675516737</v>
      </c>
      <c r="L138" s="95">
        <f>'[4]2021-2022 Prelim-merged'!O131</f>
        <v>3008020.0900327689</v>
      </c>
      <c r="M138" s="95">
        <f t="shared" si="120"/>
        <v>3008020.0900327689</v>
      </c>
      <c r="N138" s="95">
        <f>'[4]Hold Harmless Base-22'!Y130</f>
        <v>2766300.3801583252</v>
      </c>
      <c r="O138" s="110">
        <f t="shared" si="121"/>
        <v>241719.70987444371</v>
      </c>
      <c r="P138" s="111">
        <f t="shared" si="122"/>
        <v>241719.70987444371</v>
      </c>
      <c r="Q138" s="112">
        <f t="shared" si="123"/>
        <v>209366.21360425255</v>
      </c>
      <c r="R138" s="113">
        <f t="shared" si="124"/>
        <v>2798653.8764285166</v>
      </c>
      <c r="S138" s="114">
        <f t="shared" si="125"/>
        <v>1.0116955832064556</v>
      </c>
      <c r="T138" s="115">
        <f t="shared" si="126"/>
        <v>0.93039733534426905</v>
      </c>
      <c r="U138" s="101" t="b">
        <f t="shared" si="127"/>
        <v>0</v>
      </c>
      <c r="V138" s="95">
        <f t="shared" si="128"/>
        <v>2773517.6099431547</v>
      </c>
      <c r="W138" s="95">
        <f t="shared" si="129"/>
        <v>2773517.6099431538</v>
      </c>
      <c r="X138" s="95">
        <f t="shared" si="130"/>
        <v>2773517.6099431538</v>
      </c>
      <c r="Y138" s="95">
        <f>'[4]Hold Harmless Base-22'!L130</f>
        <v>1244846.4269960099</v>
      </c>
      <c r="Z138" s="95">
        <f>'[4]Hold Harmless Base-22'!M130</f>
        <v>307722.56221577938</v>
      </c>
      <c r="AA138" s="95">
        <f>'[4]Hold Harmless Base-22'!N130</f>
        <v>651529.32707596675</v>
      </c>
      <c r="AB138" s="95">
        <f>'[4]Hold Harmless Base-22'!O130</f>
        <v>562202.06387056934</v>
      </c>
      <c r="AC138" s="95">
        <f t="shared" si="131"/>
        <v>2766300.3801583252</v>
      </c>
      <c r="AD138" s="116">
        <f>'[4]Populations-merged FY22'!M131</f>
        <v>0.18858709622140349</v>
      </c>
      <c r="AE138" s="117">
        <f t="shared" si="132"/>
        <v>0</v>
      </c>
      <c r="AF138" s="117">
        <f t="shared" si="133"/>
        <v>0.9</v>
      </c>
      <c r="AG138" s="117">
        <f t="shared" si="134"/>
        <v>0</v>
      </c>
      <c r="AH138" s="117">
        <f t="shared" si="135"/>
        <v>0.9</v>
      </c>
      <c r="AI138" s="95">
        <f t="shared" si="136"/>
        <v>2489670.3421424925</v>
      </c>
      <c r="AJ138" s="95">
        <f t="shared" si="137"/>
        <v>0</v>
      </c>
      <c r="AK138" s="95">
        <f t="shared" si="138"/>
        <v>2773517.6099431538</v>
      </c>
      <c r="AL138" s="95">
        <f t="shared" si="139"/>
        <v>2757925.9417125774</v>
      </c>
      <c r="AM138" s="95">
        <f t="shared" si="140"/>
        <v>2757925.9417125774</v>
      </c>
      <c r="AN138" s="95">
        <f t="shared" si="141"/>
        <v>0</v>
      </c>
      <c r="AO138" s="95">
        <f t="shared" si="142"/>
        <v>2757925.9417125774</v>
      </c>
      <c r="AP138" s="95">
        <f t="shared" si="143"/>
        <v>2757705.5944287465</v>
      </c>
      <c r="AQ138" s="95">
        <f t="shared" si="144"/>
        <v>2757705.5944287465</v>
      </c>
      <c r="AR138" s="95">
        <f t="shared" si="145"/>
        <v>0</v>
      </c>
      <c r="AS138" s="95">
        <f t="shared" si="146"/>
        <v>2757705.5944287465</v>
      </c>
      <c r="AT138" s="95">
        <f t="shared" si="147"/>
        <v>2757705.5944287456</v>
      </c>
      <c r="AU138" s="95">
        <f t="shared" si="148"/>
        <v>2757705.5944287456</v>
      </c>
      <c r="AV138" s="95">
        <f t="shared" si="149"/>
        <v>0</v>
      </c>
      <c r="AW138" s="95">
        <f>'[4]Populations-merged FY22'!K131</f>
        <v>2201</v>
      </c>
      <c r="AX138" s="103">
        <f t="shared" si="150"/>
        <v>1253</v>
      </c>
      <c r="AY138" s="104">
        <f>'[4]Populations-merged FY22'!G131</f>
        <v>5</v>
      </c>
      <c r="AZ138" s="118">
        <f t="shared" si="151"/>
        <v>6265</v>
      </c>
      <c r="BA138" s="119">
        <f t="shared" si="152"/>
        <v>2751440.5944287456</v>
      </c>
      <c r="BB138" s="135">
        <f t="shared" si="158"/>
        <v>2746428.5944287456</v>
      </c>
      <c r="BC138" s="121">
        <f>'[4]Spec Schs Calculations-22'!C129</f>
        <v>3</v>
      </c>
      <c r="BD138" s="129">
        <f t="shared" si="153"/>
        <v>3759</v>
      </c>
      <c r="BE138" s="123">
        <f>'[4]Spec Schs Calculations-22'!D129</f>
        <v>0</v>
      </c>
      <c r="BF138" s="130">
        <f t="shared" si="154"/>
        <v>0</v>
      </c>
      <c r="BG138" s="123">
        <f>'[4]Spec Schs Calculations-22'!E129</f>
        <v>1</v>
      </c>
      <c r="BH138" s="130">
        <f t="shared" si="155"/>
        <v>1253</v>
      </c>
      <c r="BI138" s="131">
        <f>'[4]Spec Schs Calculations-22'!F129</f>
        <v>0</v>
      </c>
      <c r="BJ138" s="130">
        <f t="shared" si="156"/>
        <v>0</v>
      </c>
      <c r="BK138" s="127">
        <f t="shared" si="157"/>
        <v>5012</v>
      </c>
      <c r="BL138" s="11"/>
    </row>
    <row r="139" spans="1:64" ht="14.5" x14ac:dyDescent="0.35">
      <c r="A139" s="101">
        <v>4703990</v>
      </c>
      <c r="B139" s="95" t="s">
        <v>483</v>
      </c>
      <c r="C139" s="95">
        <f>'[4]2021-2022 Prelim-merged'!F132</f>
        <v>1925638.5880782313</v>
      </c>
      <c r="D139" s="95">
        <f>'[4]2021-2022 Prelim-merged'!G132</f>
        <v>285399.12084286165</v>
      </c>
      <c r="E139" s="95">
        <f>'[4]2021-2022 Prelim-merged'!H132</f>
        <v>1141316.6801693407</v>
      </c>
      <c r="F139" s="95">
        <f>'[4]2021-2022 Prelim-merged'!I132</f>
        <v>1027323.4760529291</v>
      </c>
      <c r="G139" s="95">
        <f>'[4]2021-2022 Prelim-merged'!J132</f>
        <v>4379677.8651433624</v>
      </c>
      <c r="H139" s="95">
        <f>'[4]2021-2022 Prelim-merged'!K132</f>
        <v>2150428.2487336053</v>
      </c>
      <c r="I139" s="95">
        <f>'[4]2021-2022 Prelim-merged'!L132</f>
        <v>0</v>
      </c>
      <c r="J139" s="95">
        <f>'[4]2021-2022 Prelim-merged'!M132</f>
        <v>1348111.549341205</v>
      </c>
      <c r="K139" s="95">
        <f>'[4]2021-2022 Prelim-merged'!N132</f>
        <v>1233335.7525915727</v>
      </c>
      <c r="L139" s="95">
        <f>'[4]2021-2022 Prelim-merged'!O132</f>
        <v>4731875.5506663825</v>
      </c>
      <c r="M139" s="95">
        <f t="shared" si="120"/>
        <v>4731875.5506663825</v>
      </c>
      <c r="N139" s="95">
        <f>'[4]Hold Harmless Base-22'!Y131</f>
        <v>3959957.7842856841</v>
      </c>
      <c r="O139" s="110">
        <f t="shared" si="121"/>
        <v>771917.76638069842</v>
      </c>
      <c r="P139" s="111">
        <f t="shared" si="122"/>
        <v>771917.76638069842</v>
      </c>
      <c r="Q139" s="112">
        <f t="shared" si="123"/>
        <v>668598.76691447967</v>
      </c>
      <c r="R139" s="113">
        <f t="shared" si="124"/>
        <v>4063276.7837519031</v>
      </c>
      <c r="S139" s="114">
        <f t="shared" si="125"/>
        <v>1.0260909345741565</v>
      </c>
      <c r="T139" s="115">
        <f t="shared" si="126"/>
        <v>0.85870322248430186</v>
      </c>
      <c r="U139" s="101" t="b">
        <f t="shared" si="127"/>
        <v>0</v>
      </c>
      <c r="V139" s="95">
        <f t="shared" si="128"/>
        <v>4026782.235819269</v>
      </c>
      <c r="W139" s="95">
        <f t="shared" si="129"/>
        <v>4026782.2358192676</v>
      </c>
      <c r="X139" s="95">
        <f t="shared" si="130"/>
        <v>4026782.2358192676</v>
      </c>
      <c r="Y139" s="95">
        <f>'[4]Hold Harmless Base-22'!L131</f>
        <v>1862464.1830252516</v>
      </c>
      <c r="Z139" s="95">
        <f>'[4]Hold Harmless Base-22'!M131</f>
        <v>276036.03486529773</v>
      </c>
      <c r="AA139" s="95">
        <f>'[4]Hold Harmless Base-22'!N131</f>
        <v>1103873.515759815</v>
      </c>
      <c r="AB139" s="95">
        <f>'[4]Hold Harmless Base-22'!O131</f>
        <v>993620.08550061728</v>
      </c>
      <c r="AC139" s="95">
        <f t="shared" si="131"/>
        <v>4235993.8191509815</v>
      </c>
      <c r="AD139" s="116">
        <f>'[4]Populations-merged FY22'!M132</f>
        <v>0.10737425790314317</v>
      </c>
      <c r="AE139" s="117">
        <f t="shared" si="132"/>
        <v>0.85</v>
      </c>
      <c r="AF139" s="117">
        <f t="shared" si="133"/>
        <v>0</v>
      </c>
      <c r="AG139" s="117">
        <f t="shared" si="134"/>
        <v>0</v>
      </c>
      <c r="AH139" s="117">
        <f t="shared" si="135"/>
        <v>0.85</v>
      </c>
      <c r="AI139" s="95">
        <f t="shared" si="136"/>
        <v>3600594.7462783339</v>
      </c>
      <c r="AJ139" s="95">
        <f t="shared" si="137"/>
        <v>0</v>
      </c>
      <c r="AK139" s="95">
        <f t="shared" si="138"/>
        <v>4026782.2358192676</v>
      </c>
      <c r="AL139" s="95">
        <f t="shared" si="139"/>
        <v>4004145.1873171814</v>
      </c>
      <c r="AM139" s="95">
        <f t="shared" si="140"/>
        <v>4004145.1873171814</v>
      </c>
      <c r="AN139" s="95">
        <f t="shared" si="141"/>
        <v>0</v>
      </c>
      <c r="AO139" s="95">
        <f t="shared" si="142"/>
        <v>4004145.1873171814</v>
      </c>
      <c r="AP139" s="95">
        <f t="shared" si="143"/>
        <v>4003825.2720856862</v>
      </c>
      <c r="AQ139" s="95">
        <f t="shared" si="144"/>
        <v>4003825.2720856862</v>
      </c>
      <c r="AR139" s="95">
        <f t="shared" si="145"/>
        <v>0</v>
      </c>
      <c r="AS139" s="95">
        <f t="shared" si="146"/>
        <v>4003825.2720856862</v>
      </c>
      <c r="AT139" s="95">
        <f t="shared" si="147"/>
        <v>4003825.2720856853</v>
      </c>
      <c r="AU139" s="95">
        <f t="shared" si="148"/>
        <v>4003825.2720856853</v>
      </c>
      <c r="AV139" s="95">
        <f t="shared" si="149"/>
        <v>0</v>
      </c>
      <c r="AW139" s="95">
        <f>'[4]Populations-merged FY22'!K132</f>
        <v>3563</v>
      </c>
      <c r="AX139" s="103">
        <f t="shared" si="150"/>
        <v>1124</v>
      </c>
      <c r="AY139" s="104">
        <f>'[4]Populations-merged FY22'!G132</f>
        <v>26</v>
      </c>
      <c r="AZ139" s="118">
        <f t="shared" si="151"/>
        <v>29224</v>
      </c>
      <c r="BA139" s="119">
        <f t="shared" si="152"/>
        <v>3974601.2720856853</v>
      </c>
      <c r="BB139" s="135">
        <f t="shared" si="158"/>
        <v>3965609.2720856853</v>
      </c>
      <c r="BC139" s="121">
        <f>'[4]Spec Schs Calculations-22'!C130</f>
        <v>2</v>
      </c>
      <c r="BD139" s="129">
        <f t="shared" si="153"/>
        <v>2248</v>
      </c>
      <c r="BE139" s="123">
        <f>'[4]Spec Schs Calculations-22'!D130</f>
        <v>0</v>
      </c>
      <c r="BF139" s="130">
        <f t="shared" si="154"/>
        <v>0</v>
      </c>
      <c r="BG139" s="123">
        <f>'[4]Spec Schs Calculations-22'!E130</f>
        <v>6</v>
      </c>
      <c r="BH139" s="130">
        <f t="shared" si="155"/>
        <v>6744</v>
      </c>
      <c r="BI139" s="131">
        <f>'[4]Spec Schs Calculations-22'!F130</f>
        <v>0</v>
      </c>
      <c r="BJ139" s="130">
        <f t="shared" si="156"/>
        <v>0</v>
      </c>
      <c r="BK139" s="127">
        <f t="shared" si="157"/>
        <v>8992</v>
      </c>
      <c r="BL139" s="11"/>
    </row>
    <row r="140" spans="1:64" ht="14.5" x14ac:dyDescent="0.35">
      <c r="A140" s="101">
        <v>4704020</v>
      </c>
      <c r="B140" s="95" t="s">
        <v>484</v>
      </c>
      <c r="C140" s="95">
        <f>'[4]2021-2022 Prelim-merged'!F133</f>
        <v>186533.91063912626</v>
      </c>
      <c r="D140" s="95">
        <f>'[4]2021-2022 Prelim-merged'!G133</f>
        <v>46110.662068185506</v>
      </c>
      <c r="E140" s="95">
        <f>'[4]2021-2022 Prelim-merged'!H133</f>
        <v>93723.791382352385</v>
      </c>
      <c r="F140" s="95">
        <f>'[4]2021-2022 Prelim-merged'!I133</f>
        <v>82878.249181133579</v>
      </c>
      <c r="G140" s="95">
        <f>'[4]2021-2022 Prelim-merged'!J133</f>
        <v>409246.61327079777</v>
      </c>
      <c r="H140" s="95">
        <f>'[4]2021-2022 Prelim-merged'!K133</f>
        <v>233193.44899626583</v>
      </c>
      <c r="I140" s="95">
        <f>'[4]2021-2022 Prelim-merged'!L133</f>
        <v>59172.810939788025</v>
      </c>
      <c r="J140" s="95">
        <f>'[4]2021-2022 Prelim-merged'!M133</f>
        <v>137850.96904793807</v>
      </c>
      <c r="K140" s="95">
        <f>'[4]2021-2022 Prelim-merged'!N133</f>
        <v>123169.29128319213</v>
      </c>
      <c r="L140" s="95">
        <f>'[4]2021-2022 Prelim-merged'!O133</f>
        <v>553386.52026718401</v>
      </c>
      <c r="M140" s="95">
        <f t="shared" si="120"/>
        <v>553386.52026718401</v>
      </c>
      <c r="N140" s="95">
        <f>'[4]Hold Harmless Base-22'!Y132</f>
        <v>404213.27077083028</v>
      </c>
      <c r="O140" s="110">
        <f t="shared" si="121"/>
        <v>149173.24949635373</v>
      </c>
      <c r="P140" s="111">
        <f t="shared" si="122"/>
        <v>149173.24949635373</v>
      </c>
      <c r="Q140" s="112">
        <f t="shared" si="123"/>
        <v>129206.83395787951</v>
      </c>
      <c r="R140" s="113">
        <f t="shared" si="124"/>
        <v>424179.6863093045</v>
      </c>
      <c r="S140" s="114">
        <f t="shared" si="125"/>
        <v>1.0493957447275259</v>
      </c>
      <c r="T140" s="115">
        <f t="shared" si="126"/>
        <v>0.7665161162662647</v>
      </c>
      <c r="U140" s="101" t="b">
        <f t="shared" si="127"/>
        <v>0</v>
      </c>
      <c r="V140" s="95">
        <f t="shared" si="128"/>
        <v>420369.89270726225</v>
      </c>
      <c r="W140" s="95">
        <f t="shared" si="129"/>
        <v>420369.89270726207</v>
      </c>
      <c r="X140" s="95">
        <f t="shared" si="130"/>
        <v>420369.89270726207</v>
      </c>
      <c r="Y140" s="95">
        <f>'[4]Hold Harmless Base-22'!L132</f>
        <v>184239.72168396003</v>
      </c>
      <c r="Z140" s="95">
        <f>'[4]Hold Harmless Base-22'!M132</f>
        <v>45543.544961865402</v>
      </c>
      <c r="AA140" s="95">
        <f>'[4]Hold Harmless Base-22'!N132</f>
        <v>92571.078257489629</v>
      </c>
      <c r="AB140" s="95">
        <f>'[4]Hold Harmless Base-22'!O132</f>
        <v>81858.925867515194</v>
      </c>
      <c r="AC140" s="95">
        <f t="shared" si="131"/>
        <v>404213.27077083028</v>
      </c>
      <c r="AD140" s="116">
        <f>'[4]Populations-merged FY22'!M133</f>
        <v>0.28685548293391433</v>
      </c>
      <c r="AE140" s="117">
        <f t="shared" si="132"/>
        <v>0</v>
      </c>
      <c r="AF140" s="117">
        <f t="shared" si="133"/>
        <v>0.9</v>
      </c>
      <c r="AG140" s="117">
        <f t="shared" si="134"/>
        <v>0</v>
      </c>
      <c r="AH140" s="117">
        <f t="shared" si="135"/>
        <v>0.9</v>
      </c>
      <c r="AI140" s="95">
        <f t="shared" si="136"/>
        <v>363791.94369374728</v>
      </c>
      <c r="AJ140" s="95">
        <f t="shared" si="137"/>
        <v>0</v>
      </c>
      <c r="AK140" s="95">
        <f t="shared" si="138"/>
        <v>420369.89270726207</v>
      </c>
      <c r="AL140" s="95">
        <f t="shared" si="139"/>
        <v>418006.73197674513</v>
      </c>
      <c r="AM140" s="95">
        <f t="shared" si="140"/>
        <v>418006.73197674513</v>
      </c>
      <c r="AN140" s="95">
        <f t="shared" si="141"/>
        <v>0</v>
      </c>
      <c r="AO140" s="95">
        <f t="shared" si="142"/>
        <v>418006.73197674513</v>
      </c>
      <c r="AP140" s="95">
        <f t="shared" si="143"/>
        <v>417973.33490591706</v>
      </c>
      <c r="AQ140" s="95">
        <f t="shared" si="144"/>
        <v>417973.33490591706</v>
      </c>
      <c r="AR140" s="95">
        <f t="shared" si="145"/>
        <v>0</v>
      </c>
      <c r="AS140" s="95">
        <f t="shared" si="146"/>
        <v>417973.33490591706</v>
      </c>
      <c r="AT140" s="95">
        <f t="shared" si="147"/>
        <v>417973.334905917</v>
      </c>
      <c r="AU140" s="95">
        <f t="shared" si="148"/>
        <v>417973.334905917</v>
      </c>
      <c r="AV140" s="95">
        <f t="shared" si="149"/>
        <v>0</v>
      </c>
      <c r="AW140" s="95">
        <f>'[4]Populations-merged FY22'!K133</f>
        <v>395</v>
      </c>
      <c r="AX140" s="103">
        <f t="shared" si="150"/>
        <v>1058</v>
      </c>
      <c r="AY140" s="104">
        <f>'[4]Populations-merged FY22'!G133</f>
        <v>0</v>
      </c>
      <c r="AZ140" s="118">
        <f t="shared" si="151"/>
        <v>0</v>
      </c>
      <c r="BA140" s="119">
        <f t="shared" si="152"/>
        <v>417973.334905917</v>
      </c>
      <c r="BB140" s="128">
        <f t="shared" si="158"/>
        <v>417973.334905917</v>
      </c>
      <c r="BC140" s="121">
        <f>'[4]Spec Schs Calculations-22'!C131</f>
        <v>0</v>
      </c>
      <c r="BD140" s="129">
        <f t="shared" si="153"/>
        <v>0</v>
      </c>
      <c r="BE140" s="123">
        <f>'[4]Spec Schs Calculations-22'!D131</f>
        <v>0</v>
      </c>
      <c r="BF140" s="130">
        <f t="shared" si="154"/>
        <v>0</v>
      </c>
      <c r="BG140" s="123">
        <f>'[4]Spec Schs Calculations-22'!E131</f>
        <v>0</v>
      </c>
      <c r="BH140" s="130">
        <f t="shared" si="155"/>
        <v>0</v>
      </c>
      <c r="BI140" s="131">
        <f>'[4]Spec Schs Calculations-22'!F131</f>
        <v>0</v>
      </c>
      <c r="BJ140" s="130">
        <f t="shared" si="156"/>
        <v>0</v>
      </c>
      <c r="BK140" s="127">
        <f t="shared" si="157"/>
        <v>0</v>
      </c>
      <c r="BL140" s="11"/>
    </row>
    <row r="141" spans="1:64" ht="14.5" x14ac:dyDescent="0.35">
      <c r="A141" s="101">
        <v>4704050</v>
      </c>
      <c r="B141" s="95" t="s">
        <v>485</v>
      </c>
      <c r="C141" s="95">
        <f>'[4]2021-2022 Prelim-merged'!F134</f>
        <v>1116385.7310456471</v>
      </c>
      <c r="D141" s="95">
        <f>'[4]2021-2022 Prelim-merged'!G134</f>
        <v>275967.4367283248</v>
      </c>
      <c r="E141" s="95">
        <f>'[4]2021-2022 Prelim-merged'!H134</f>
        <v>559420.92433498637</v>
      </c>
      <c r="F141" s="95">
        <f>'[4]2021-2022 Prelim-merged'!I134</f>
        <v>506557.88429552125</v>
      </c>
      <c r="G141" s="95">
        <f>'[4]2021-2022 Prelim-merged'!J134</f>
        <v>2458331.9764044792</v>
      </c>
      <c r="H141" s="95">
        <f>'[4]2021-2022 Prelim-merged'!K134</f>
        <v>1039754.2957823193</v>
      </c>
      <c r="I141" s="95">
        <f>'[4]2021-2022 Prelim-merged'!L134</f>
        <v>263837.53331400338</v>
      </c>
      <c r="J141" s="95">
        <f>'[4]2021-2022 Prelim-merged'!M134</f>
        <v>533951.39189066668</v>
      </c>
      <c r="K141" s="95">
        <f>'[4]2021-2022 Prelim-merged'!N134</f>
        <v>461743.99192056968</v>
      </c>
      <c r="L141" s="95">
        <f>'[4]2021-2022 Prelim-merged'!O134</f>
        <v>2299287.2129075592</v>
      </c>
      <c r="M141" s="95">
        <f t="shared" si="120"/>
        <v>2299287.2129075592</v>
      </c>
      <c r="N141" s="95">
        <f>'[4]Hold Harmless Base-22'!Y133</f>
        <v>2376724.5311957584</v>
      </c>
      <c r="O141" s="110">
        <f t="shared" si="121"/>
        <v>-77437.318288199138</v>
      </c>
      <c r="P141" s="111" t="str">
        <f t="shared" si="122"/>
        <v>0</v>
      </c>
      <c r="Q141" s="112">
        <f t="shared" si="123"/>
        <v>0</v>
      </c>
      <c r="R141" s="113">
        <f t="shared" si="124"/>
        <v>2299287.2129075592</v>
      </c>
      <c r="S141" s="114">
        <f t="shared" si="125"/>
        <v>0.96741847139969583</v>
      </c>
      <c r="T141" s="115">
        <f t="shared" si="126"/>
        <v>1</v>
      </c>
      <c r="U141" s="101" t="b">
        <f t="shared" si="127"/>
        <v>0</v>
      </c>
      <c r="V141" s="95">
        <f t="shared" si="128"/>
        <v>2278636.0360697201</v>
      </c>
      <c r="W141" s="95">
        <f t="shared" si="129"/>
        <v>2278636.0360697191</v>
      </c>
      <c r="X141" s="95">
        <f t="shared" si="130"/>
        <v>2278636.0360697191</v>
      </c>
      <c r="Y141" s="95">
        <f>'[4]Hold Harmless Base-22'!L133</f>
        <v>1079325.8919952048</v>
      </c>
      <c r="Z141" s="95">
        <f>'[4]Hold Harmless Base-22'!M133</f>
        <v>266806.34795416467</v>
      </c>
      <c r="AA141" s="95">
        <f>'[4]Hold Harmless Base-22'!N133</f>
        <v>540850.23784127261</v>
      </c>
      <c r="AB141" s="95">
        <f>'[4]Hold Harmless Base-22'!O133</f>
        <v>489742.05340511643</v>
      </c>
      <c r="AC141" s="95">
        <f t="shared" si="131"/>
        <v>2376724.5311957584</v>
      </c>
      <c r="AD141" s="116">
        <f>'[4]Populations-merged FY22'!M134</f>
        <v>0.15340959475037688</v>
      </c>
      <c r="AE141" s="117">
        <f t="shared" si="132"/>
        <v>0</v>
      </c>
      <c r="AF141" s="117">
        <f t="shared" si="133"/>
        <v>0.9</v>
      </c>
      <c r="AG141" s="117">
        <f t="shared" si="134"/>
        <v>0</v>
      </c>
      <c r="AH141" s="117">
        <f t="shared" si="135"/>
        <v>0.9</v>
      </c>
      <c r="AI141" s="95">
        <f t="shared" si="136"/>
        <v>2139052.0780761824</v>
      </c>
      <c r="AJ141" s="95">
        <f t="shared" si="137"/>
        <v>0</v>
      </c>
      <c r="AK141" s="95">
        <f t="shared" si="138"/>
        <v>2278636.0360697191</v>
      </c>
      <c r="AL141" s="95">
        <f t="shared" si="139"/>
        <v>2265826.4050923395</v>
      </c>
      <c r="AM141" s="95">
        <f t="shared" si="140"/>
        <v>2265826.4050923395</v>
      </c>
      <c r="AN141" s="95">
        <f t="shared" si="141"/>
        <v>0</v>
      </c>
      <c r="AO141" s="95">
        <f t="shared" si="142"/>
        <v>2265826.4050923395</v>
      </c>
      <c r="AP141" s="95">
        <f t="shared" si="143"/>
        <v>2265645.374598938</v>
      </c>
      <c r="AQ141" s="95">
        <f t="shared" si="144"/>
        <v>2265645.374598938</v>
      </c>
      <c r="AR141" s="95">
        <f t="shared" si="145"/>
        <v>0</v>
      </c>
      <c r="AS141" s="95">
        <f t="shared" si="146"/>
        <v>2265645.374598938</v>
      </c>
      <c r="AT141" s="95">
        <f t="shared" si="147"/>
        <v>2265645.3745989376</v>
      </c>
      <c r="AU141" s="95">
        <f t="shared" si="148"/>
        <v>2265645.3745989376</v>
      </c>
      <c r="AV141" s="95">
        <f t="shared" si="149"/>
        <v>0</v>
      </c>
      <c r="AW141" s="95">
        <f>'[4]Populations-merged FY22'!K134</f>
        <v>1730</v>
      </c>
      <c r="AX141" s="103">
        <f t="shared" si="150"/>
        <v>1310</v>
      </c>
      <c r="AY141" s="104">
        <f>'[4]Populations-merged FY22'!G134</f>
        <v>0</v>
      </c>
      <c r="AZ141" s="118">
        <f t="shared" si="151"/>
        <v>0</v>
      </c>
      <c r="BA141" s="119">
        <f t="shared" si="152"/>
        <v>2265645.3745989376</v>
      </c>
      <c r="BB141" s="128">
        <f t="shared" si="158"/>
        <v>2265645.3745989376</v>
      </c>
      <c r="BC141" s="121">
        <f>'[4]Spec Schs Calculations-22'!C132</f>
        <v>0</v>
      </c>
      <c r="BD141" s="129">
        <f t="shared" si="153"/>
        <v>0</v>
      </c>
      <c r="BE141" s="123">
        <f>'[4]Spec Schs Calculations-22'!D132</f>
        <v>0</v>
      </c>
      <c r="BF141" s="130">
        <f t="shared" si="154"/>
        <v>0</v>
      </c>
      <c r="BG141" s="123">
        <f>'[4]Spec Schs Calculations-22'!E132</f>
        <v>0</v>
      </c>
      <c r="BH141" s="130">
        <f t="shared" si="155"/>
        <v>0</v>
      </c>
      <c r="BI141" s="131">
        <f>'[4]Spec Schs Calculations-22'!F132</f>
        <v>0</v>
      </c>
      <c r="BJ141" s="130">
        <f t="shared" si="156"/>
        <v>0</v>
      </c>
      <c r="BK141" s="127">
        <f t="shared" si="157"/>
        <v>0</v>
      </c>
      <c r="BL141" s="11"/>
    </row>
    <row r="142" spans="1:64" ht="14.5" x14ac:dyDescent="0.35">
      <c r="A142" s="101">
        <v>4704080</v>
      </c>
      <c r="B142" s="95" t="s">
        <v>486</v>
      </c>
      <c r="C142" s="95">
        <f>'[4]2021-2022 Prelim-merged'!F135</f>
        <v>201749.66770032386</v>
      </c>
      <c r="D142" s="95">
        <f>'[4]2021-2022 Prelim-merged'!G135</f>
        <v>49871.954744442315</v>
      </c>
      <c r="E142" s="95">
        <f>'[4]2021-2022 Prelim-merged'!H135</f>
        <v>103045.05199566338</v>
      </c>
      <c r="F142" s="95">
        <f>'[4]2021-2022 Prelim-merged'!I135</f>
        <v>86990.167578023771</v>
      </c>
      <c r="G142" s="95">
        <f>'[4]2021-2022 Prelim-merged'!J135</f>
        <v>441656.84201845329</v>
      </c>
      <c r="H142" s="95">
        <f>'[4]2021-2022 Prelim-merged'!K135</f>
        <v>181556.22160217274</v>
      </c>
      <c r="I142" s="95">
        <f>'[4]2021-2022 Prelim-merged'!L135</f>
        <v>44880.44219539711</v>
      </c>
      <c r="J142" s="95">
        <f>'[4]2021-2022 Prelim-merged'!M135</f>
        <v>92731.92647228147</v>
      </c>
      <c r="K142" s="95">
        <f>'[4]2021-2022 Prelim-merged'!N135</f>
        <v>78281.734407270997</v>
      </c>
      <c r="L142" s="95">
        <f>'[4]2021-2022 Prelim-merged'!O135</f>
        <v>397450.32467712229</v>
      </c>
      <c r="M142" s="95">
        <f t="shared" si="120"/>
        <v>397450.32467712229</v>
      </c>
      <c r="N142" s="95">
        <f>'[4]Hold Harmless Base-22'!Y134</f>
        <v>385020.34255785844</v>
      </c>
      <c r="O142" s="110">
        <f t="shared" si="121"/>
        <v>12429.982119263848</v>
      </c>
      <c r="P142" s="111">
        <f t="shared" si="122"/>
        <v>12429.982119263848</v>
      </c>
      <c r="Q142" s="112">
        <f t="shared" si="123"/>
        <v>10766.264334963033</v>
      </c>
      <c r="R142" s="113">
        <f t="shared" si="124"/>
        <v>386684.06034215924</v>
      </c>
      <c r="S142" s="114">
        <f t="shared" si="125"/>
        <v>1.0043211165759398</v>
      </c>
      <c r="T142" s="115">
        <f t="shared" si="126"/>
        <v>0.97291167306578685</v>
      </c>
      <c r="U142" s="101" t="b">
        <f t="shared" si="127"/>
        <v>0</v>
      </c>
      <c r="V142" s="95">
        <f t="shared" si="128"/>
        <v>383211.03580408875</v>
      </c>
      <c r="W142" s="95">
        <f t="shared" si="129"/>
        <v>383211.03580408863</v>
      </c>
      <c r="X142" s="95">
        <f t="shared" si="130"/>
        <v>383211.03580408863</v>
      </c>
      <c r="Y142" s="95">
        <f>'[4]Hold Harmless Base-22'!L134</f>
        <v>175878.00930222488</v>
      </c>
      <c r="Z142" s="95">
        <f>'[4]Hold Harmless Base-22'!M134</f>
        <v>43476.552999790059</v>
      </c>
      <c r="AA142" s="95">
        <f>'[4]Hold Harmless Base-22'!N134</f>
        <v>89830.921755775649</v>
      </c>
      <c r="AB142" s="95">
        <f>'[4]Hold Harmless Base-22'!O134</f>
        <v>75834.858500067829</v>
      </c>
      <c r="AC142" s="95">
        <f t="shared" si="131"/>
        <v>385020.34255785844</v>
      </c>
      <c r="AD142" s="116">
        <f>'[4]Populations-merged FY22'!M135</f>
        <v>0.20206896551724138</v>
      </c>
      <c r="AE142" s="117">
        <f t="shared" si="132"/>
        <v>0</v>
      </c>
      <c r="AF142" s="117">
        <f t="shared" si="133"/>
        <v>0.9</v>
      </c>
      <c r="AG142" s="117">
        <f t="shared" si="134"/>
        <v>0</v>
      </c>
      <c r="AH142" s="117">
        <f t="shared" si="135"/>
        <v>0.9</v>
      </c>
      <c r="AI142" s="95">
        <f t="shared" si="136"/>
        <v>346518.30830207263</v>
      </c>
      <c r="AJ142" s="95">
        <f t="shared" si="137"/>
        <v>0</v>
      </c>
      <c r="AK142" s="95">
        <f t="shared" si="138"/>
        <v>383211.03580408863</v>
      </c>
      <c r="AL142" s="95">
        <f t="shared" si="139"/>
        <v>381056.76812930166</v>
      </c>
      <c r="AM142" s="95">
        <f t="shared" si="140"/>
        <v>381056.76812930166</v>
      </c>
      <c r="AN142" s="95">
        <f t="shared" si="141"/>
        <v>0</v>
      </c>
      <c r="AO142" s="95">
        <f t="shared" si="142"/>
        <v>381056.76812930166</v>
      </c>
      <c r="AP142" s="95">
        <f t="shared" si="143"/>
        <v>381026.32321322447</v>
      </c>
      <c r="AQ142" s="95">
        <f t="shared" si="144"/>
        <v>381026.32321322447</v>
      </c>
      <c r="AR142" s="95">
        <f t="shared" si="145"/>
        <v>0</v>
      </c>
      <c r="AS142" s="95">
        <f t="shared" si="146"/>
        <v>381026.32321322447</v>
      </c>
      <c r="AT142" s="95">
        <f t="shared" si="147"/>
        <v>381026.32321322442</v>
      </c>
      <c r="AU142" s="95">
        <f t="shared" si="148"/>
        <v>381026.32321322442</v>
      </c>
      <c r="AV142" s="95">
        <f t="shared" si="149"/>
        <v>0</v>
      </c>
      <c r="AW142" s="95">
        <f>'[4]Populations-merged FY22'!K135</f>
        <v>293</v>
      </c>
      <c r="AX142" s="103">
        <f t="shared" si="150"/>
        <v>1300</v>
      </c>
      <c r="AY142" s="104">
        <f>'[4]Populations-merged FY22'!G135</f>
        <v>0</v>
      </c>
      <c r="AZ142" s="118">
        <f t="shared" si="151"/>
        <v>0</v>
      </c>
      <c r="BA142" s="119">
        <f t="shared" si="152"/>
        <v>381026.32321322442</v>
      </c>
      <c r="BB142" s="128">
        <f t="shared" si="158"/>
        <v>381026.32321322442</v>
      </c>
      <c r="BC142" s="121">
        <f>'[4]Spec Schs Calculations-22'!C133</f>
        <v>0</v>
      </c>
      <c r="BD142" s="129">
        <f t="shared" si="153"/>
        <v>0</v>
      </c>
      <c r="BE142" s="123">
        <f>'[4]Spec Schs Calculations-22'!D133</f>
        <v>0</v>
      </c>
      <c r="BF142" s="130">
        <f t="shared" si="154"/>
        <v>0</v>
      </c>
      <c r="BG142" s="123">
        <f>'[4]Spec Schs Calculations-22'!E133</f>
        <v>0</v>
      </c>
      <c r="BH142" s="130">
        <f t="shared" si="155"/>
        <v>0</v>
      </c>
      <c r="BI142" s="131">
        <f>'[4]Spec Schs Calculations-22'!F133</f>
        <v>0</v>
      </c>
      <c r="BJ142" s="130">
        <f t="shared" si="156"/>
        <v>0</v>
      </c>
      <c r="BK142" s="127">
        <f t="shared" si="157"/>
        <v>0</v>
      </c>
      <c r="BL142" s="11"/>
    </row>
    <row r="143" spans="1:64" ht="14.5" x14ac:dyDescent="0.35">
      <c r="A143" s="101">
        <v>4704100</v>
      </c>
      <c r="B143" s="95" t="s">
        <v>487</v>
      </c>
      <c r="C143" s="95">
        <f>'[4]2021-2022 Prelim-merged'!F136</f>
        <v>144267.91880246627</v>
      </c>
      <c r="D143" s="95">
        <f>'[4]2021-2022 Prelim-merged'!G136</f>
        <v>35662.626856360985</v>
      </c>
      <c r="E143" s="95">
        <f>'[4]2021-2022 Prelim-merged'!H136</f>
        <v>60737.667593360537</v>
      </c>
      <c r="F143" s="95">
        <f>'[4]2021-2022 Prelim-merged'!I136</f>
        <v>54805.272098259091</v>
      </c>
      <c r="G143" s="95">
        <f>'[4]2021-2022 Prelim-merged'!J136</f>
        <v>295473.48535044689</v>
      </c>
      <c r="H143" s="95">
        <f>'[4]2021-2022 Prelim-merged'!K136</f>
        <v>138834.24411891081</v>
      </c>
      <c r="I143" s="95">
        <f>'[4]2021-2022 Prelim-merged'!L136</f>
        <v>35229.173523430502</v>
      </c>
      <c r="J143" s="95">
        <f>'[4]2021-2022 Prelim-merged'!M136</f>
        <v>56347.526031749243</v>
      </c>
      <c r="K143" s="95">
        <f>'[4]2021-2022 Prelim-merged'!N136</f>
        <v>49290.443953183923</v>
      </c>
      <c r="L143" s="95">
        <f>'[4]2021-2022 Prelim-merged'!O136</f>
        <v>279701.3876272745</v>
      </c>
      <c r="M143" s="95">
        <f t="shared" ref="M143:M156" si="159">SUM(H143:K143)</f>
        <v>279701.3876272745</v>
      </c>
      <c r="N143" s="95">
        <f>'[4]Hold Harmless Base-22'!Y135</f>
        <v>288431.21543405869</v>
      </c>
      <c r="O143" s="110">
        <f t="shared" ref="O143:O156" si="160">M143-N143</f>
        <v>-8729.8278067841893</v>
      </c>
      <c r="P143" s="111" t="str">
        <f t="shared" ref="P143:P156" si="161">IF(O143&gt;0,O143,"0")</f>
        <v>0</v>
      </c>
      <c r="Q143" s="112">
        <f t="shared" ref="Q143:Q156" si="162">P143*$P$8</f>
        <v>0</v>
      </c>
      <c r="R143" s="113">
        <f t="shared" ref="R143:R156" si="163">M143-Q143</f>
        <v>279701.3876272745</v>
      </c>
      <c r="S143" s="114">
        <f t="shared" ref="S143:S156" si="164">IF($R143&gt;0,$R143/N143,0)</f>
        <v>0.96973341531828749</v>
      </c>
      <c r="T143" s="115">
        <f t="shared" ref="T143:T156" si="165">IF(R143&gt;0,R143/L143,0)</f>
        <v>1</v>
      </c>
      <c r="U143" s="101" t="b">
        <f t="shared" ref="U143:U156" si="166">AND(S143&lt;100%,T143&lt;100%)</f>
        <v>0</v>
      </c>
      <c r="V143" s="95">
        <f t="shared" ref="V143:V156" si="167">R143/R$13*X$3</f>
        <v>277189.23395406042</v>
      </c>
      <c r="W143" s="95">
        <f t="shared" ref="W143:W156" si="168">V143/V$13*Z$3</f>
        <v>277189.2339540603</v>
      </c>
      <c r="X143" s="95">
        <f t="shared" ref="X143:X156" si="169">V143/V$13*Z$3</f>
        <v>277189.2339540603</v>
      </c>
      <c r="Y143" s="95">
        <f>'[4]Hold Harmless Base-22'!L135</f>
        <v>140829.45926259403</v>
      </c>
      <c r="Z143" s="95">
        <f>'[4]Hold Harmless Base-22'!M135</f>
        <v>34812.649255318182</v>
      </c>
      <c r="AA143" s="95">
        <f>'[4]Hold Harmless Base-22'!N135</f>
        <v>59290.055301594322</v>
      </c>
      <c r="AB143" s="95">
        <f>'[4]Hold Harmless Base-22'!O135</f>
        <v>53499.05161455214</v>
      </c>
      <c r="AC143" s="95">
        <f t="shared" ref="AC143:AC156" si="170">SUM(Y143:AB143)</f>
        <v>288431.21543405869</v>
      </c>
      <c r="AD143" s="116">
        <f>'[4]Populations-merged FY22'!M136</f>
        <v>0.16246498599439776</v>
      </c>
      <c r="AE143" s="117">
        <f t="shared" ref="AE143:AE156" si="171">IF($AD143&lt;0.15,0.85,0)</f>
        <v>0</v>
      </c>
      <c r="AF143" s="117">
        <f t="shared" ref="AF143:AF156" si="172">IF(AND($AD143&gt;=0.15,$AD143&lt;0.3),0.9,0)</f>
        <v>0.9</v>
      </c>
      <c r="AG143" s="117">
        <f t="shared" ref="AG143:AG156" si="173">IF($AD143&gt;=0.3,0.95,0)</f>
        <v>0</v>
      </c>
      <c r="AH143" s="117">
        <f t="shared" ref="AH143:AH156" si="174">MAX(AE143:AG143)</f>
        <v>0.9</v>
      </c>
      <c r="AI143" s="95">
        <f t="shared" ref="AI143:AI156" si="175">AC143*AH143</f>
        <v>259588.09389065282</v>
      </c>
      <c r="AJ143" s="95">
        <f t="shared" ref="AJ143:AJ156" si="176">IF(X143&lt;$AI143,$AI143,0)</f>
        <v>0</v>
      </c>
      <c r="AK143" s="95">
        <f t="shared" ref="AK143:AK156" si="177">IF($AJ143=0,X143,0)</f>
        <v>277189.2339540603</v>
      </c>
      <c r="AL143" s="95">
        <f t="shared" ref="AL143:AL156" si="178">AK143/AK$13*AM$8</f>
        <v>275630.98079662386</v>
      </c>
      <c r="AM143" s="95">
        <f t="shared" ref="AM143:AM156" si="179">$AJ143+AL143</f>
        <v>275630.98079662386</v>
      </c>
      <c r="AN143" s="95">
        <f t="shared" ref="AN143:AN156" si="180">IF(AM143&lt;$AI143,$AI143,0)</f>
        <v>0</v>
      </c>
      <c r="AO143" s="95">
        <f t="shared" ref="AO143:AO156" si="181">IF($AJ143+$AN143=0,AM143,0)</f>
        <v>275630.98079662386</v>
      </c>
      <c r="AP143" s="95">
        <f t="shared" ref="AP143:AP156" si="182">AO143/AO$13*AQ$8</f>
        <v>275608.95898050489</v>
      </c>
      <c r="AQ143" s="95">
        <f t="shared" ref="AQ143:AQ156" si="183">$AJ143+$AN143+AP143</f>
        <v>275608.95898050489</v>
      </c>
      <c r="AR143" s="95">
        <f t="shared" ref="AR143:AR156" si="184">IF(AQ143&lt;$AI143,$AI143,0)</f>
        <v>0</v>
      </c>
      <c r="AS143" s="95">
        <f t="shared" ref="AS143:AS156" si="185">IF($AJ143+$AN143+$AR143=0,AQ143,0)</f>
        <v>275608.95898050489</v>
      </c>
      <c r="AT143" s="95">
        <f t="shared" ref="AT143:AT156" si="186">AS143/AS$13*AU$8</f>
        <v>275608.95898050483</v>
      </c>
      <c r="AU143" s="95">
        <f t="shared" ref="AU143:AU156" si="187">$AJ143+$AN143+$AR143+AT143</f>
        <v>275608.95898050483</v>
      </c>
      <c r="AV143" s="95">
        <f t="shared" ref="AV143:AV156" si="188">IF(AU143&lt;$AI143,$AI143,0)</f>
        <v>0</v>
      </c>
      <c r="AW143" s="95">
        <f>'[4]Populations-merged FY22'!K136</f>
        <v>232</v>
      </c>
      <c r="AX143" s="103">
        <f t="shared" ref="AX143:AX156" si="189">ROUND(AU143/AW143,0)</f>
        <v>1188</v>
      </c>
      <c r="AY143" s="104">
        <f>'[4]Populations-merged FY22'!G136</f>
        <v>0</v>
      </c>
      <c r="AZ143" s="118">
        <f t="shared" ref="AZ143:AZ157" si="190">ROUND(AX143*AY143,0)</f>
        <v>0</v>
      </c>
      <c r="BA143" s="119">
        <f t="shared" ref="BA143:BA157" si="191">AU143-AZ143</f>
        <v>275608.95898050483</v>
      </c>
      <c r="BB143" s="128">
        <f t="shared" si="158"/>
        <v>274420.95898050483</v>
      </c>
      <c r="BC143" s="121">
        <f>'[4]Spec Schs Calculations-22'!C134</f>
        <v>1</v>
      </c>
      <c r="BD143" s="129">
        <f t="shared" ref="BD143:BD156" si="192">BC143*AX143</f>
        <v>1188</v>
      </c>
      <c r="BE143" s="123">
        <f>'[4]Spec Schs Calculations-22'!D134</f>
        <v>0</v>
      </c>
      <c r="BF143" s="130">
        <f t="shared" ref="BF143:BF156" si="193">BE143*AX143</f>
        <v>0</v>
      </c>
      <c r="BG143" s="123">
        <f>'[4]Spec Schs Calculations-22'!E134</f>
        <v>0</v>
      </c>
      <c r="BH143" s="130">
        <f t="shared" ref="BH143:BH156" si="194">BG143*AX143</f>
        <v>0</v>
      </c>
      <c r="BI143" s="131">
        <f>'[4]Spec Schs Calculations-22'!F134</f>
        <v>0</v>
      </c>
      <c r="BJ143" s="130">
        <f t="shared" ref="BJ143:BJ156" si="195">BI143*AX143</f>
        <v>0</v>
      </c>
      <c r="BK143" s="127">
        <f t="shared" ref="BK143:BK157" si="196">SUM(BD143,BF143,BH143,BJ143)</f>
        <v>1188</v>
      </c>
      <c r="BL143" s="11"/>
    </row>
    <row r="144" spans="1:64" ht="14.5" x14ac:dyDescent="0.35">
      <c r="A144" s="101">
        <v>4704170</v>
      </c>
      <c r="B144" s="95" t="s">
        <v>488</v>
      </c>
      <c r="C144" s="95">
        <f>'[4]2021-2022 Prelim-merged'!F137</f>
        <v>513954.46073378605</v>
      </c>
      <c r="D144" s="95">
        <f>'[4]2021-2022 Prelim-merged'!G137</f>
        <v>127048.10817578605</v>
      </c>
      <c r="E144" s="95">
        <f>'[4]2021-2022 Prelim-merged'!H137</f>
        <v>278077.91597116843</v>
      </c>
      <c r="F144" s="95">
        <f>'[4]2021-2022 Prelim-merged'!I137</f>
        <v>240875.6916466245</v>
      </c>
      <c r="G144" s="95">
        <f>'[4]2021-2022 Prelim-merged'!J137</f>
        <v>1159956.1765273651</v>
      </c>
      <c r="H144" s="95">
        <f>'[4]2021-2022 Prelim-merged'!K137</f>
        <v>462232.30646081129</v>
      </c>
      <c r="I144" s="95">
        <f>'[4]2021-2022 Prelim-merged'!L137</f>
        <v>114837.95525170202</v>
      </c>
      <c r="J144" s="95">
        <f>'[4]2021-2022 Prelim-merged'!M137</f>
        <v>250095.56354156739</v>
      </c>
      <c r="K144" s="95">
        <f>'[4]2021-2022 Prelim-merged'!N137</f>
        <v>216630.99520977773</v>
      </c>
      <c r="L144" s="95">
        <f>'[4]2021-2022 Prelim-merged'!O137</f>
        <v>1043796.8204638584</v>
      </c>
      <c r="M144" s="95">
        <f t="shared" si="159"/>
        <v>1043796.8204638584</v>
      </c>
      <c r="N144" s="95">
        <f>'[4]Hold Harmless Base-22'!Y136</f>
        <v>942799.9828720463</v>
      </c>
      <c r="O144" s="110">
        <f t="shared" si="160"/>
        <v>100996.83759181213</v>
      </c>
      <c r="P144" s="111">
        <f t="shared" si="161"/>
        <v>100996.83759181213</v>
      </c>
      <c r="Q144" s="112">
        <f t="shared" si="162"/>
        <v>87478.69788353148</v>
      </c>
      <c r="R144" s="113">
        <f t="shared" si="163"/>
        <v>956318.12258032698</v>
      </c>
      <c r="S144" s="114">
        <f t="shared" si="164"/>
        <v>1.0143382901504734</v>
      </c>
      <c r="T144" s="115">
        <f t="shared" si="165"/>
        <v>0.91619183334486842</v>
      </c>
      <c r="U144" s="101" t="b">
        <f t="shared" si="166"/>
        <v>0</v>
      </c>
      <c r="V144" s="95">
        <f t="shared" si="167"/>
        <v>947728.89781894407</v>
      </c>
      <c r="W144" s="95">
        <f t="shared" si="168"/>
        <v>947728.8978189436</v>
      </c>
      <c r="X144" s="95">
        <f t="shared" si="169"/>
        <v>947728.8978189436</v>
      </c>
      <c r="Y144" s="95">
        <f>'[4]Hold Harmless Base-22'!L136</f>
        <v>417736.69262874423</v>
      </c>
      <c r="Z144" s="95">
        <f>'[4]Hold Harmless Base-22'!M136</f>
        <v>103263.34445724741</v>
      </c>
      <c r="AA144" s="95">
        <f>'[4]Hold Harmless Base-22'!N136</f>
        <v>226018.758053078</v>
      </c>
      <c r="AB144" s="95">
        <f>'[4]Hold Harmless Base-22'!O136</f>
        <v>195781.18773297669</v>
      </c>
      <c r="AC144" s="95">
        <f t="shared" si="170"/>
        <v>942799.9828720463</v>
      </c>
      <c r="AD144" s="116">
        <f>'[4]Populations-merged FY22'!M137</f>
        <v>0.21730382293762576</v>
      </c>
      <c r="AE144" s="117">
        <f t="shared" si="171"/>
        <v>0</v>
      </c>
      <c r="AF144" s="117">
        <f t="shared" si="172"/>
        <v>0.9</v>
      </c>
      <c r="AG144" s="117">
        <f t="shared" si="173"/>
        <v>0</v>
      </c>
      <c r="AH144" s="117">
        <f t="shared" si="174"/>
        <v>0.9</v>
      </c>
      <c r="AI144" s="95">
        <f t="shared" si="175"/>
        <v>848519.98458484164</v>
      </c>
      <c r="AJ144" s="95">
        <f t="shared" si="176"/>
        <v>0</v>
      </c>
      <c r="AK144" s="95">
        <f t="shared" si="177"/>
        <v>947728.8978189436</v>
      </c>
      <c r="AL144" s="95">
        <f t="shared" si="178"/>
        <v>942401.1239860506</v>
      </c>
      <c r="AM144" s="95">
        <f t="shared" si="179"/>
        <v>942401.1239860506</v>
      </c>
      <c r="AN144" s="95">
        <f t="shared" si="180"/>
        <v>0</v>
      </c>
      <c r="AO144" s="95">
        <f t="shared" si="181"/>
        <v>942401.1239860506</v>
      </c>
      <c r="AP144" s="95">
        <f t="shared" si="182"/>
        <v>942325.82989464351</v>
      </c>
      <c r="AQ144" s="95">
        <f t="shared" si="183"/>
        <v>942325.82989464351</v>
      </c>
      <c r="AR144" s="95">
        <f t="shared" si="184"/>
        <v>0</v>
      </c>
      <c r="AS144" s="95">
        <f t="shared" si="185"/>
        <v>942325.82989464351</v>
      </c>
      <c r="AT144" s="95">
        <f t="shared" si="186"/>
        <v>942325.82989464339</v>
      </c>
      <c r="AU144" s="95">
        <f t="shared" si="187"/>
        <v>942325.82989464339</v>
      </c>
      <c r="AV144" s="95">
        <f t="shared" si="188"/>
        <v>0</v>
      </c>
      <c r="AW144" s="95">
        <f>'[4]Populations-merged FY22'!K137</f>
        <v>756</v>
      </c>
      <c r="AX144" s="103">
        <f t="shared" si="189"/>
        <v>1246</v>
      </c>
      <c r="AY144" s="104">
        <f>'[4]Populations-merged FY22'!G137</f>
        <v>0</v>
      </c>
      <c r="AZ144" s="118">
        <f t="shared" si="190"/>
        <v>0</v>
      </c>
      <c r="BA144" s="119">
        <f t="shared" si="191"/>
        <v>942325.82989464339</v>
      </c>
      <c r="BB144" s="128">
        <f t="shared" si="158"/>
        <v>942325.82989464339</v>
      </c>
      <c r="BC144" s="121">
        <f>'[4]Spec Schs Calculations-22'!C135</f>
        <v>0</v>
      </c>
      <c r="BD144" s="129">
        <f t="shared" si="192"/>
        <v>0</v>
      </c>
      <c r="BE144" s="123">
        <f>'[4]Spec Schs Calculations-22'!D135</f>
        <v>0</v>
      </c>
      <c r="BF144" s="130">
        <f t="shared" si="193"/>
        <v>0</v>
      </c>
      <c r="BG144" s="123">
        <f>'[4]Spec Schs Calculations-22'!E135</f>
        <v>0</v>
      </c>
      <c r="BH144" s="130">
        <f t="shared" si="194"/>
        <v>0</v>
      </c>
      <c r="BI144" s="131">
        <f>'[4]Spec Schs Calculations-22'!F135</f>
        <v>0</v>
      </c>
      <c r="BJ144" s="130">
        <f t="shared" si="195"/>
        <v>0</v>
      </c>
      <c r="BK144" s="127">
        <f t="shared" si="196"/>
        <v>0</v>
      </c>
      <c r="BL144" s="11"/>
    </row>
    <row r="145" spans="1:64" ht="14.5" x14ac:dyDescent="0.35">
      <c r="A145" s="101">
        <v>4704200</v>
      </c>
      <c r="B145" s="95" t="s">
        <v>489</v>
      </c>
      <c r="C145" s="95">
        <f>'[4]2021-2022 Prelim-merged'!F138</f>
        <v>308259.96712870692</v>
      </c>
      <c r="D145" s="95">
        <f>'[4]2021-2022 Prelim-merged'!G138</f>
        <v>76201.003478240091</v>
      </c>
      <c r="E145" s="95">
        <f>'[4]2021-2022 Prelim-merged'!H138</f>
        <v>141418.80830663134</v>
      </c>
      <c r="F145" s="95">
        <f>'[4]2021-2022 Prelim-merged'!I138</f>
        <v>120434.58458512615</v>
      </c>
      <c r="G145" s="95">
        <f>'[4]2021-2022 Prelim-merged'!J138</f>
        <v>646314.36349870451</v>
      </c>
      <c r="H145" s="95">
        <f>'[4]2021-2022 Prelim-merged'!K138</f>
        <v>312527.30277850048</v>
      </c>
      <c r="I145" s="95">
        <f>'[4]2021-2022 Prelim-merged'!L138</f>
        <v>79303.767238891189</v>
      </c>
      <c r="J145" s="95">
        <f>'[4]2021-2022 Prelim-merged'!M138</f>
        <v>146606.10438949137</v>
      </c>
      <c r="K145" s="95">
        <f>'[4]2021-2022 Prelim-merged'!N138</f>
        <v>120099.45834966536</v>
      </c>
      <c r="L145" s="95">
        <f>'[4]2021-2022 Prelim-merged'!O138</f>
        <v>658536.63275654847</v>
      </c>
      <c r="M145" s="95">
        <f t="shared" si="159"/>
        <v>658536.63275654847</v>
      </c>
      <c r="N145" s="95">
        <f>'[4]Hold Harmless Base-22'!Y137</f>
        <v>624979.32405498368</v>
      </c>
      <c r="O145" s="110">
        <f t="shared" si="160"/>
        <v>33557.308701564791</v>
      </c>
      <c r="P145" s="111">
        <f t="shared" si="161"/>
        <v>33557.308701564791</v>
      </c>
      <c r="Q145" s="112">
        <f t="shared" si="162"/>
        <v>29065.758291887101</v>
      </c>
      <c r="R145" s="113">
        <f t="shared" si="163"/>
        <v>629470.87446466135</v>
      </c>
      <c r="S145" s="114">
        <f t="shared" si="164"/>
        <v>1.0071867184029955</v>
      </c>
      <c r="T145" s="115">
        <f t="shared" si="165"/>
        <v>0.95586311095523779</v>
      </c>
      <c r="U145" s="101" t="b">
        <f t="shared" si="166"/>
        <v>0</v>
      </c>
      <c r="V145" s="95">
        <f t="shared" si="167"/>
        <v>623817.24656212504</v>
      </c>
      <c r="W145" s="95">
        <f t="shared" si="168"/>
        <v>623817.2465621247</v>
      </c>
      <c r="X145" s="95">
        <f t="shared" si="169"/>
        <v>623817.2465621247</v>
      </c>
      <c r="Y145" s="95">
        <f>'[4]Hold Harmless Base-22'!L137</f>
        <v>298084.20912449196</v>
      </c>
      <c r="Z145" s="95">
        <f>'[4]Hold Harmless Base-22'!M137</f>
        <v>73685.584501538644</v>
      </c>
      <c r="AA145" s="95">
        <f>'[4]Hold Harmless Base-22'!N137</f>
        <v>136750.52917854104</v>
      </c>
      <c r="AB145" s="95">
        <f>'[4]Hold Harmless Base-22'!O137</f>
        <v>116459.00125041205</v>
      </c>
      <c r="AC145" s="95">
        <f t="shared" si="170"/>
        <v>624979.32405498368</v>
      </c>
      <c r="AD145" s="116">
        <f>'[4]Populations-merged FY22'!M138</f>
        <v>0.20183852917665868</v>
      </c>
      <c r="AE145" s="117">
        <f t="shared" si="171"/>
        <v>0</v>
      </c>
      <c r="AF145" s="117">
        <f t="shared" si="172"/>
        <v>0.9</v>
      </c>
      <c r="AG145" s="117">
        <f t="shared" si="173"/>
        <v>0</v>
      </c>
      <c r="AH145" s="117">
        <f t="shared" si="174"/>
        <v>0.9</v>
      </c>
      <c r="AI145" s="95">
        <f t="shared" si="175"/>
        <v>562481.39164948533</v>
      </c>
      <c r="AJ145" s="95">
        <f t="shared" si="176"/>
        <v>0</v>
      </c>
      <c r="AK145" s="95">
        <f t="shared" si="177"/>
        <v>623817.2465621247</v>
      </c>
      <c r="AL145" s="95">
        <f t="shared" si="178"/>
        <v>620310.38166606671</v>
      </c>
      <c r="AM145" s="95">
        <f t="shared" si="179"/>
        <v>620310.38166606671</v>
      </c>
      <c r="AN145" s="95">
        <f t="shared" si="180"/>
        <v>0</v>
      </c>
      <c r="AO145" s="95">
        <f t="shared" si="181"/>
        <v>620310.38166606671</v>
      </c>
      <c r="AP145" s="95">
        <f t="shared" si="182"/>
        <v>620260.82134043763</v>
      </c>
      <c r="AQ145" s="95">
        <f t="shared" si="183"/>
        <v>620260.82134043763</v>
      </c>
      <c r="AR145" s="95">
        <f t="shared" si="184"/>
        <v>0</v>
      </c>
      <c r="AS145" s="95">
        <f t="shared" si="185"/>
        <v>620260.82134043763</v>
      </c>
      <c r="AT145" s="95">
        <f t="shared" si="186"/>
        <v>620260.82134043751</v>
      </c>
      <c r="AU145" s="95">
        <f t="shared" si="187"/>
        <v>620260.82134043751</v>
      </c>
      <c r="AV145" s="95">
        <f t="shared" si="188"/>
        <v>0</v>
      </c>
      <c r="AW145" s="95">
        <f>'[4]Populations-merged FY22'!K138</f>
        <v>505</v>
      </c>
      <c r="AX145" s="103">
        <f t="shared" si="189"/>
        <v>1228</v>
      </c>
      <c r="AY145" s="104">
        <f>'[4]Populations-merged FY22'!G138</f>
        <v>0</v>
      </c>
      <c r="AZ145" s="118">
        <f t="shared" si="190"/>
        <v>0</v>
      </c>
      <c r="BA145" s="119">
        <f t="shared" si="191"/>
        <v>620260.82134043751</v>
      </c>
      <c r="BB145" s="128">
        <f t="shared" si="158"/>
        <v>620260.82134043751</v>
      </c>
      <c r="BC145" s="121">
        <f>'[4]Spec Schs Calculations-22'!C136</f>
        <v>0</v>
      </c>
      <c r="BD145" s="129">
        <f t="shared" si="192"/>
        <v>0</v>
      </c>
      <c r="BE145" s="123">
        <f>'[4]Spec Schs Calculations-22'!D136</f>
        <v>0</v>
      </c>
      <c r="BF145" s="130">
        <f t="shared" si="193"/>
        <v>0</v>
      </c>
      <c r="BG145" s="123">
        <f>'[4]Spec Schs Calculations-22'!E136</f>
        <v>0</v>
      </c>
      <c r="BH145" s="130">
        <f t="shared" si="194"/>
        <v>0</v>
      </c>
      <c r="BI145" s="131">
        <f>'[4]Spec Schs Calculations-22'!F136</f>
        <v>0</v>
      </c>
      <c r="BJ145" s="130">
        <f t="shared" si="195"/>
        <v>0</v>
      </c>
      <c r="BK145" s="127">
        <f t="shared" si="196"/>
        <v>0</v>
      </c>
      <c r="BL145" s="11"/>
    </row>
    <row r="146" spans="1:64" ht="14.5" x14ac:dyDescent="0.35">
      <c r="A146" s="101">
        <v>4704230</v>
      </c>
      <c r="B146" s="95" t="s">
        <v>490</v>
      </c>
      <c r="C146" s="95">
        <f>'[4]2021-2022 Prelim-merged'!F139</f>
        <v>273320.08054373483</v>
      </c>
      <c r="D146" s="95">
        <f>'[4]2021-2022 Prelim-merged'!G139</f>
        <v>67563.961036465145</v>
      </c>
      <c r="E146" s="95">
        <f>'[4]2021-2022 Prelim-merged'!H139</f>
        <v>166310.28388978564</v>
      </c>
      <c r="F146" s="95">
        <f>'[4]2021-2022 Prelim-merged'!I139</f>
        <v>175026.85988618174</v>
      </c>
      <c r="G146" s="95">
        <f>'[4]2021-2022 Prelim-merged'!J139</f>
        <v>682221.18535616738</v>
      </c>
      <c r="H146" s="95">
        <f>'[4]2021-2022 Prelim-merged'!K139</f>
        <v>245963.03764540161</v>
      </c>
      <c r="I146" s="95">
        <f>'[4]2021-2022 Prelim-merged'!L139</f>
        <v>61460.419610140663</v>
      </c>
      <c r="J146" s="95">
        <f>'[4]2021-2022 Prelim-merged'!M139</f>
        <v>149679.25550080708</v>
      </c>
      <c r="K146" s="95">
        <f>'[4]2021-2022 Prelim-merged'!N139</f>
        <v>157524.17389756357</v>
      </c>
      <c r="L146" s="95">
        <f>'[4]2021-2022 Prelim-merged'!O139</f>
        <v>614626.88665391295</v>
      </c>
      <c r="M146" s="95">
        <f t="shared" si="159"/>
        <v>614626.88665391295</v>
      </c>
      <c r="N146" s="95">
        <f>'[4]Hold Harmless Base-22'!Y138</f>
        <v>673830.51631876908</v>
      </c>
      <c r="O146" s="110">
        <f t="shared" si="160"/>
        <v>-59203.629664856126</v>
      </c>
      <c r="P146" s="111" t="str">
        <f t="shared" si="161"/>
        <v>0</v>
      </c>
      <c r="Q146" s="112">
        <f t="shared" si="162"/>
        <v>0</v>
      </c>
      <c r="R146" s="113">
        <f t="shared" si="163"/>
        <v>614626.88665391295</v>
      </c>
      <c r="S146" s="114">
        <f t="shared" si="164"/>
        <v>0.91213869328997754</v>
      </c>
      <c r="T146" s="115">
        <f t="shared" si="165"/>
        <v>1</v>
      </c>
      <c r="U146" s="101" t="b">
        <f t="shared" si="166"/>
        <v>0</v>
      </c>
      <c r="V146" s="95">
        <f t="shared" si="167"/>
        <v>609106.58085900103</v>
      </c>
      <c r="W146" s="95">
        <f t="shared" si="168"/>
        <v>609106.58085900079</v>
      </c>
      <c r="X146" s="95">
        <f t="shared" si="169"/>
        <v>609106.58085900079</v>
      </c>
      <c r="Y146" s="95">
        <f>'[4]Hold Harmless Base-22'!L138</f>
        <v>269958.50458223751</v>
      </c>
      <c r="Z146" s="95">
        <f>'[4]Hold Harmless Base-22'!M138</f>
        <v>66732.988841403974</v>
      </c>
      <c r="AA146" s="95">
        <f>'[4]Hold Harmless Base-22'!N138</f>
        <v>164264.82622944278</v>
      </c>
      <c r="AB146" s="95">
        <f>'[4]Hold Harmless Base-22'!O138</f>
        <v>172874.19666568481</v>
      </c>
      <c r="AC146" s="95">
        <f t="shared" si="170"/>
        <v>673830.51631876908</v>
      </c>
      <c r="AD146" s="116">
        <f>'[4]Populations-merged FY22'!M139</f>
        <v>0.25392834695160277</v>
      </c>
      <c r="AE146" s="117">
        <f t="shared" si="171"/>
        <v>0</v>
      </c>
      <c r="AF146" s="117">
        <f t="shared" si="172"/>
        <v>0.9</v>
      </c>
      <c r="AG146" s="117">
        <f t="shared" si="173"/>
        <v>0</v>
      </c>
      <c r="AH146" s="117">
        <f t="shared" si="174"/>
        <v>0.9</v>
      </c>
      <c r="AI146" s="95">
        <f t="shared" si="175"/>
        <v>606447.46468689223</v>
      </c>
      <c r="AJ146" s="95">
        <f t="shared" si="176"/>
        <v>0</v>
      </c>
      <c r="AK146" s="95">
        <f t="shared" si="177"/>
        <v>609106.58085900079</v>
      </c>
      <c r="AL146" s="95">
        <f t="shared" si="178"/>
        <v>605682.41376816737</v>
      </c>
      <c r="AM146" s="95">
        <f t="shared" si="179"/>
        <v>605682.41376816737</v>
      </c>
      <c r="AN146" s="95">
        <f t="shared" si="180"/>
        <v>606447.46468689223</v>
      </c>
      <c r="AO146" s="95">
        <f t="shared" si="181"/>
        <v>0</v>
      </c>
      <c r="AP146" s="95">
        <f t="shared" si="182"/>
        <v>0</v>
      </c>
      <c r="AQ146" s="95">
        <f t="shared" si="183"/>
        <v>606447.46468689223</v>
      </c>
      <c r="AR146" s="95">
        <f t="shared" si="184"/>
        <v>0</v>
      </c>
      <c r="AS146" s="95">
        <f t="shared" si="185"/>
        <v>0</v>
      </c>
      <c r="AT146" s="95">
        <f t="shared" si="186"/>
        <v>0</v>
      </c>
      <c r="AU146" s="95">
        <f t="shared" si="187"/>
        <v>606447.46468689223</v>
      </c>
      <c r="AV146" s="95">
        <f t="shared" si="188"/>
        <v>0</v>
      </c>
      <c r="AW146" s="95">
        <f>'[4]Populations-merged FY22'!K139</f>
        <v>404</v>
      </c>
      <c r="AX146" s="103">
        <f t="shared" si="189"/>
        <v>1501</v>
      </c>
      <c r="AY146" s="104">
        <f>'[4]Populations-merged FY22'!G139</f>
        <v>0</v>
      </c>
      <c r="AZ146" s="118">
        <f t="shared" si="190"/>
        <v>0</v>
      </c>
      <c r="BA146" s="119">
        <f t="shared" si="191"/>
        <v>606447.46468689223</v>
      </c>
      <c r="BB146" s="128">
        <f t="shared" si="158"/>
        <v>606447.46468689223</v>
      </c>
      <c r="BC146" s="121">
        <f>'[4]Spec Schs Calculations-22'!C137</f>
        <v>0</v>
      </c>
      <c r="BD146" s="129">
        <f t="shared" si="192"/>
        <v>0</v>
      </c>
      <c r="BE146" s="123">
        <f>'[4]Spec Schs Calculations-22'!D137</f>
        <v>0</v>
      </c>
      <c r="BF146" s="130">
        <f t="shared" si="193"/>
        <v>0</v>
      </c>
      <c r="BG146" s="123">
        <f>'[4]Spec Schs Calculations-22'!E137</f>
        <v>0</v>
      </c>
      <c r="BH146" s="130">
        <f t="shared" si="194"/>
        <v>0</v>
      </c>
      <c r="BI146" s="131">
        <f>'[4]Spec Schs Calculations-22'!F137</f>
        <v>0</v>
      </c>
      <c r="BJ146" s="130">
        <f t="shared" si="195"/>
        <v>0</v>
      </c>
      <c r="BK146" s="127">
        <f t="shared" si="196"/>
        <v>0</v>
      </c>
      <c r="BL146" s="11"/>
    </row>
    <row r="147" spans="1:64" ht="14.5" x14ac:dyDescent="0.35">
      <c r="A147" s="101">
        <v>4704260</v>
      </c>
      <c r="B147" s="95" t="s">
        <v>491</v>
      </c>
      <c r="C147" s="95">
        <f>'[4]2021-2022 Prelim-merged'!F140</f>
        <v>476760.38791752525</v>
      </c>
      <c r="D147" s="95">
        <f>'[4]2021-2022 Prelim-merged'!G140</f>
        <v>117853.83718938043</v>
      </c>
      <c r="E147" s="95">
        <f>'[4]2021-2022 Prelim-merged'!H140</f>
        <v>256597.35077933234</v>
      </c>
      <c r="F147" s="95">
        <f>'[4]2021-2022 Prelim-merged'!I140</f>
        <v>223813.68998900903</v>
      </c>
      <c r="G147" s="95">
        <f>'[4]2021-2022 Prelim-merged'!J140</f>
        <v>1075025.2658752471</v>
      </c>
      <c r="H147" s="95">
        <f>'[4]2021-2022 Prelim-merged'!K140</f>
        <v>518074.10575974506</v>
      </c>
      <c r="I147" s="95">
        <f>'[4]2021-2022 Prelim-merged'!L140</f>
        <v>131461.24492293116</v>
      </c>
      <c r="J147" s="95">
        <f>'[4]2021-2022 Prelim-merged'!M140</f>
        <v>296810.03710858634</v>
      </c>
      <c r="K147" s="95">
        <f>'[4]2021-2022 Prelim-merged'!N140</f>
        <v>261803.40389205213</v>
      </c>
      <c r="L147" s="95">
        <f>'[4]2021-2022 Prelim-merged'!O140</f>
        <v>1208148.7916833146</v>
      </c>
      <c r="M147" s="95">
        <f t="shared" si="159"/>
        <v>1208148.7916833146</v>
      </c>
      <c r="N147" s="95">
        <f>'[4]Hold Harmless Base-22'!Y139</f>
        <v>1061803.4817875966</v>
      </c>
      <c r="O147" s="110">
        <f t="shared" si="160"/>
        <v>146345.309895718</v>
      </c>
      <c r="P147" s="111">
        <f t="shared" si="161"/>
        <v>146345.309895718</v>
      </c>
      <c r="Q147" s="112">
        <f t="shared" si="162"/>
        <v>126757.40603661415</v>
      </c>
      <c r="R147" s="113">
        <f t="shared" si="163"/>
        <v>1081391.3856467004</v>
      </c>
      <c r="S147" s="114">
        <f t="shared" si="164"/>
        <v>1.0184477675907848</v>
      </c>
      <c r="T147" s="115">
        <f t="shared" si="165"/>
        <v>0.89508129552486415</v>
      </c>
      <c r="U147" s="101" t="b">
        <f t="shared" si="166"/>
        <v>0</v>
      </c>
      <c r="V147" s="95">
        <f t="shared" si="167"/>
        <v>1071678.8083703425</v>
      </c>
      <c r="W147" s="95">
        <f t="shared" si="168"/>
        <v>1071678.808370342</v>
      </c>
      <c r="X147" s="95">
        <f t="shared" si="169"/>
        <v>1071678.808370342</v>
      </c>
      <c r="Y147" s="95">
        <f>'[4]Hold Harmless Base-22'!L139</f>
        <v>470896.69046716084</v>
      </c>
      <c r="Z147" s="95">
        <f>'[4]Hold Harmless Base-22'!M139</f>
        <v>116404.34754603662</v>
      </c>
      <c r="AA147" s="95">
        <f>'[4]Hold Harmless Base-22'!N139</f>
        <v>253441.44842320934</v>
      </c>
      <c r="AB147" s="95">
        <f>'[4]Hold Harmless Base-22'!O139</f>
        <v>221060.99535118975</v>
      </c>
      <c r="AC147" s="95">
        <f t="shared" si="170"/>
        <v>1061803.4817875966</v>
      </c>
      <c r="AD147" s="116">
        <f>'[4]Populations-merged FY22'!M140</f>
        <v>0.26593749999999999</v>
      </c>
      <c r="AE147" s="117">
        <f t="shared" si="171"/>
        <v>0</v>
      </c>
      <c r="AF147" s="117">
        <f t="shared" si="172"/>
        <v>0.9</v>
      </c>
      <c r="AG147" s="117">
        <f t="shared" si="173"/>
        <v>0</v>
      </c>
      <c r="AH147" s="117">
        <f t="shared" si="174"/>
        <v>0.9</v>
      </c>
      <c r="AI147" s="95">
        <f t="shared" si="175"/>
        <v>955623.13360883691</v>
      </c>
      <c r="AJ147" s="95">
        <f t="shared" si="176"/>
        <v>0</v>
      </c>
      <c r="AK147" s="95">
        <f t="shared" si="177"/>
        <v>1071678.808370342</v>
      </c>
      <c r="AL147" s="95">
        <f t="shared" si="178"/>
        <v>1065654.2349658152</v>
      </c>
      <c r="AM147" s="95">
        <f t="shared" si="179"/>
        <v>1065654.2349658152</v>
      </c>
      <c r="AN147" s="95">
        <f t="shared" si="180"/>
        <v>0</v>
      </c>
      <c r="AO147" s="95">
        <f t="shared" si="181"/>
        <v>1065654.2349658152</v>
      </c>
      <c r="AP147" s="95">
        <f t="shared" si="182"/>
        <v>1065569.0934423879</v>
      </c>
      <c r="AQ147" s="95">
        <f t="shared" si="183"/>
        <v>1065569.0934423879</v>
      </c>
      <c r="AR147" s="95">
        <f t="shared" si="184"/>
        <v>0</v>
      </c>
      <c r="AS147" s="95">
        <f t="shared" si="185"/>
        <v>1065569.0934423879</v>
      </c>
      <c r="AT147" s="95">
        <f t="shared" si="186"/>
        <v>1065569.0934423876</v>
      </c>
      <c r="AU147" s="95">
        <f t="shared" si="187"/>
        <v>1065569.0934423876</v>
      </c>
      <c r="AV147" s="95">
        <f t="shared" si="188"/>
        <v>0</v>
      </c>
      <c r="AW147" s="95">
        <f>'[4]Populations-merged FY22'!K140</f>
        <v>851</v>
      </c>
      <c r="AX147" s="103">
        <f t="shared" si="189"/>
        <v>1252</v>
      </c>
      <c r="AY147" s="104">
        <f>'[4]Populations-merged FY22'!G140</f>
        <v>0</v>
      </c>
      <c r="AZ147" s="118">
        <f t="shared" si="190"/>
        <v>0</v>
      </c>
      <c r="BA147" s="119">
        <f t="shared" si="191"/>
        <v>1065569.0934423876</v>
      </c>
      <c r="BB147" s="128">
        <f t="shared" si="158"/>
        <v>1061813.0934423876</v>
      </c>
      <c r="BC147" s="121">
        <f>'[4]Spec Schs Calculations-22'!C138</f>
        <v>3</v>
      </c>
      <c r="BD147" s="129">
        <f t="shared" si="192"/>
        <v>3756</v>
      </c>
      <c r="BE147" s="123">
        <f>'[4]Spec Schs Calculations-22'!D138</f>
        <v>0</v>
      </c>
      <c r="BF147" s="130">
        <f t="shared" si="193"/>
        <v>0</v>
      </c>
      <c r="BG147" s="123">
        <f>'[4]Spec Schs Calculations-22'!E138</f>
        <v>0</v>
      </c>
      <c r="BH147" s="130">
        <f t="shared" si="194"/>
        <v>0</v>
      </c>
      <c r="BI147" s="131">
        <f>'[4]Spec Schs Calculations-22'!F138</f>
        <v>0</v>
      </c>
      <c r="BJ147" s="130">
        <f t="shared" si="195"/>
        <v>0</v>
      </c>
      <c r="BK147" s="127">
        <f t="shared" si="196"/>
        <v>3756</v>
      </c>
      <c r="BL147" s="11"/>
    </row>
    <row r="148" spans="1:64" ht="14.5" x14ac:dyDescent="0.35">
      <c r="A148" s="101">
        <v>4704290</v>
      </c>
      <c r="B148" s="95" t="s">
        <v>492</v>
      </c>
      <c r="C148" s="95">
        <f>'[4]2021-2022 Prelim-merged'!F141</f>
        <v>129052.16174126866</v>
      </c>
      <c r="D148" s="95">
        <f>'[4]2021-2022 Prelim-merged'!G141</f>
        <v>31901.334180104172</v>
      </c>
      <c r="E148" s="95">
        <f>'[4]2021-2022 Prelim-merged'!H141</f>
        <v>74688.897943435557</v>
      </c>
      <c r="F148" s="95">
        <f>'[4]2021-2022 Prelim-merged'!I141</f>
        <v>66502.558210961754</v>
      </c>
      <c r="G148" s="95">
        <f>'[4]2021-2022 Prelim-merged'!J141</f>
        <v>302144.95207577012</v>
      </c>
      <c r="H148" s="95">
        <f>'[4]2021-2022 Prelim-merged'!K141</f>
        <v>121404.83684857134</v>
      </c>
      <c r="I148" s="95">
        <f>'[4]2021-2022 Prelim-merged'!L141</f>
        <v>30806.463427415409</v>
      </c>
      <c r="J148" s="95">
        <f>'[4]2021-2022 Prelim-merged'!M141</f>
        <v>67213.759984107543</v>
      </c>
      <c r="K148" s="95">
        <f>'[4]2021-2022 Prelim-merged'!N141</f>
        <v>59845.103696406237</v>
      </c>
      <c r="L148" s="95">
        <f>'[4]2021-2022 Prelim-merged'!O141</f>
        <v>279270.16395650053</v>
      </c>
      <c r="M148" s="95">
        <f t="shared" si="159"/>
        <v>279270.16395650053</v>
      </c>
      <c r="N148" s="95">
        <f>'[4]Hold Harmless Base-22'!Y140</f>
        <v>275555.35606028046</v>
      </c>
      <c r="O148" s="110">
        <f t="shared" si="160"/>
        <v>3714.8078962200671</v>
      </c>
      <c r="P148" s="111">
        <f t="shared" si="161"/>
        <v>3714.8078962200671</v>
      </c>
      <c r="Q148" s="112">
        <f t="shared" si="162"/>
        <v>3217.5914157052543</v>
      </c>
      <c r="R148" s="113">
        <f t="shared" si="163"/>
        <v>276052.57254079526</v>
      </c>
      <c r="S148" s="114">
        <f t="shared" si="164"/>
        <v>1.0018044159533812</v>
      </c>
      <c r="T148" s="115">
        <f t="shared" si="165"/>
        <v>0.98847857082145574</v>
      </c>
      <c r="U148" s="101" t="b">
        <f t="shared" si="166"/>
        <v>0</v>
      </c>
      <c r="V148" s="95">
        <f t="shared" si="167"/>
        <v>273573.19090457441</v>
      </c>
      <c r="W148" s="95">
        <f t="shared" si="168"/>
        <v>273573.19090457429</v>
      </c>
      <c r="X148" s="95">
        <f t="shared" si="169"/>
        <v>273573.19090457429</v>
      </c>
      <c r="Y148" s="95">
        <f>'[4]Hold Harmless Base-22'!L140</f>
        <v>117695.21262776684</v>
      </c>
      <c r="Z148" s="95">
        <f>'[4]Hold Harmless Base-22'!M140</f>
        <v>29093.928058053902</v>
      </c>
      <c r="AA148" s="95">
        <f>'[4]Hold Harmless Base-22'!N140</f>
        <v>68116.067222569953</v>
      </c>
      <c r="AB148" s="95">
        <f>'[4]Hold Harmless Base-22'!O140</f>
        <v>60650.148151889778</v>
      </c>
      <c r="AC148" s="95">
        <f t="shared" si="170"/>
        <v>275555.35606028046</v>
      </c>
      <c r="AD148" s="116">
        <f>'[4]Populations-merged FY22'!M141</f>
        <v>0.24087591240875914</v>
      </c>
      <c r="AE148" s="117">
        <f t="shared" si="171"/>
        <v>0</v>
      </c>
      <c r="AF148" s="117">
        <f t="shared" si="172"/>
        <v>0.9</v>
      </c>
      <c r="AG148" s="117">
        <f t="shared" si="173"/>
        <v>0</v>
      </c>
      <c r="AH148" s="117">
        <f t="shared" si="174"/>
        <v>0.9</v>
      </c>
      <c r="AI148" s="95">
        <f t="shared" si="175"/>
        <v>247999.82045425242</v>
      </c>
      <c r="AJ148" s="95">
        <f t="shared" si="176"/>
        <v>0</v>
      </c>
      <c r="AK148" s="95">
        <f t="shared" si="177"/>
        <v>273573.19090457429</v>
      </c>
      <c r="AL148" s="95">
        <f t="shared" si="178"/>
        <v>272035.26577510242</v>
      </c>
      <c r="AM148" s="95">
        <f t="shared" si="179"/>
        <v>272035.26577510242</v>
      </c>
      <c r="AN148" s="95">
        <f t="shared" si="180"/>
        <v>0</v>
      </c>
      <c r="AO148" s="95">
        <f t="shared" si="181"/>
        <v>272035.26577510242</v>
      </c>
      <c r="AP148" s="95">
        <f t="shared" si="182"/>
        <v>272013.53124227357</v>
      </c>
      <c r="AQ148" s="95">
        <f t="shared" si="183"/>
        <v>272013.53124227357</v>
      </c>
      <c r="AR148" s="95">
        <f t="shared" si="184"/>
        <v>0</v>
      </c>
      <c r="AS148" s="95">
        <f t="shared" si="185"/>
        <v>272013.53124227357</v>
      </c>
      <c r="AT148" s="95">
        <f t="shared" si="186"/>
        <v>272013.53124227352</v>
      </c>
      <c r="AU148" s="95">
        <f t="shared" si="187"/>
        <v>272013.53124227352</v>
      </c>
      <c r="AV148" s="95">
        <f t="shared" si="188"/>
        <v>0</v>
      </c>
      <c r="AW148" s="95">
        <f>'[4]Populations-merged FY22'!K141</f>
        <v>198</v>
      </c>
      <c r="AX148" s="103">
        <f t="shared" si="189"/>
        <v>1374</v>
      </c>
      <c r="AY148" s="104">
        <f>'[4]Populations-merged FY22'!G141</f>
        <v>0</v>
      </c>
      <c r="AZ148" s="118">
        <f t="shared" si="190"/>
        <v>0</v>
      </c>
      <c r="BA148" s="119">
        <f t="shared" si="191"/>
        <v>272013.53124227352</v>
      </c>
      <c r="BB148" s="128">
        <f t="shared" si="158"/>
        <v>270639.53124227352</v>
      </c>
      <c r="BC148" s="121">
        <f>'[4]Spec Schs Calculations-22'!C139</f>
        <v>1</v>
      </c>
      <c r="BD148" s="129">
        <f t="shared" si="192"/>
        <v>1374</v>
      </c>
      <c r="BE148" s="123">
        <f>'[4]Spec Schs Calculations-22'!D139</f>
        <v>0</v>
      </c>
      <c r="BF148" s="130">
        <f t="shared" si="193"/>
        <v>0</v>
      </c>
      <c r="BG148" s="123">
        <f>'[4]Spec Schs Calculations-22'!E139</f>
        <v>0</v>
      </c>
      <c r="BH148" s="130">
        <f t="shared" si="194"/>
        <v>0</v>
      </c>
      <c r="BI148" s="131">
        <f>'[4]Spec Schs Calculations-22'!F139</f>
        <v>0</v>
      </c>
      <c r="BJ148" s="130">
        <f t="shared" si="195"/>
        <v>0</v>
      </c>
      <c r="BK148" s="127">
        <f t="shared" si="196"/>
        <v>1374</v>
      </c>
      <c r="BL148" s="11"/>
    </row>
    <row r="149" spans="1:64" ht="14.5" x14ac:dyDescent="0.35">
      <c r="A149" s="101">
        <v>4704320</v>
      </c>
      <c r="B149" s="95" t="s">
        <v>493</v>
      </c>
      <c r="C149" s="95">
        <f>'[4]2021-2022 Prelim-merged'!F142</f>
        <v>1256145.2773855356</v>
      </c>
      <c r="D149" s="95">
        <f>'[4]2021-2022 Prelim-merged'!G142</f>
        <v>310515.60649542458</v>
      </c>
      <c r="E149" s="95">
        <f>'[4]2021-2022 Prelim-merged'!H142</f>
        <v>769340.40408907004</v>
      </c>
      <c r="F149" s="95">
        <f>'[4]2021-2022 Prelim-merged'!I142</f>
        <v>705419.1952015229</v>
      </c>
      <c r="G149" s="95">
        <f>'[4]2021-2022 Prelim-merged'!J142</f>
        <v>3041420.4831715534</v>
      </c>
      <c r="H149" s="95">
        <f>'[4]2021-2022 Prelim-merged'!K142</f>
        <v>1130415.6926012377</v>
      </c>
      <c r="I149" s="95">
        <f>'[4]2021-2022 Prelim-merged'!L142</f>
        <v>279437.16663000034</v>
      </c>
      <c r="J149" s="95">
        <f>'[4]2021-2022 Prelim-merged'!M142</f>
        <v>692342.00383678172</v>
      </c>
      <c r="K149" s="95">
        <f>'[4]2021-2022 Prelim-merged'!N142</f>
        <v>634800.91626478289</v>
      </c>
      <c r="L149" s="95">
        <f>'[4]2021-2022 Prelim-merged'!O142</f>
        <v>2736995.7793328026</v>
      </c>
      <c r="M149" s="95">
        <f t="shared" si="159"/>
        <v>2736995.7793328026</v>
      </c>
      <c r="N149" s="95">
        <f>'[4]Hold Harmless Base-22'!Y141</f>
        <v>2494551.0404650657</v>
      </c>
      <c r="O149" s="110">
        <f t="shared" si="160"/>
        <v>242444.73886773689</v>
      </c>
      <c r="P149" s="111">
        <f t="shared" si="161"/>
        <v>242444.73886773689</v>
      </c>
      <c r="Q149" s="112">
        <f t="shared" si="162"/>
        <v>209994.19952711315</v>
      </c>
      <c r="R149" s="113">
        <f t="shared" si="163"/>
        <v>2527001.5798056894</v>
      </c>
      <c r="S149" s="114">
        <f t="shared" si="164"/>
        <v>1.0130085690026907</v>
      </c>
      <c r="T149" s="115">
        <f t="shared" si="165"/>
        <v>0.92327565825537972</v>
      </c>
      <c r="U149" s="101" t="b">
        <f t="shared" si="166"/>
        <v>0</v>
      </c>
      <c r="V149" s="95">
        <f t="shared" si="167"/>
        <v>2504305.1736320229</v>
      </c>
      <c r="W149" s="95">
        <f t="shared" si="168"/>
        <v>2504305.173632022</v>
      </c>
      <c r="X149" s="95">
        <f t="shared" si="169"/>
        <v>2504305.173632022</v>
      </c>
      <c r="Y149" s="95">
        <f>'[4]Hold Harmless Base-22'!L141</f>
        <v>1030281.2537810539</v>
      </c>
      <c r="Z149" s="95">
        <f>'[4]Hold Harmless Base-22'!M141</f>
        <v>254682.65027795921</v>
      </c>
      <c r="AA149" s="95">
        <f>'[4]Hold Harmless Base-22'!N141</f>
        <v>631007.42436341138</v>
      </c>
      <c r="AB149" s="95">
        <f>'[4]Hold Harmless Base-22'!O141</f>
        <v>578579.71204264148</v>
      </c>
      <c r="AC149" s="95">
        <f t="shared" si="170"/>
        <v>2494551.0404650657</v>
      </c>
      <c r="AD149" s="116">
        <f>'[4]Populations-merged FY22'!M142</f>
        <v>0.22474888392857142</v>
      </c>
      <c r="AE149" s="117">
        <f t="shared" si="171"/>
        <v>0</v>
      </c>
      <c r="AF149" s="117">
        <f t="shared" si="172"/>
        <v>0.9</v>
      </c>
      <c r="AG149" s="117">
        <f t="shared" si="173"/>
        <v>0</v>
      </c>
      <c r="AH149" s="117">
        <f t="shared" si="174"/>
        <v>0.9</v>
      </c>
      <c r="AI149" s="95">
        <f t="shared" si="175"/>
        <v>2245095.9364185594</v>
      </c>
      <c r="AJ149" s="95">
        <f t="shared" si="176"/>
        <v>0</v>
      </c>
      <c r="AK149" s="95">
        <f t="shared" si="177"/>
        <v>2504305.173632022</v>
      </c>
      <c r="AL149" s="95">
        <f t="shared" si="178"/>
        <v>2490226.9160159878</v>
      </c>
      <c r="AM149" s="95">
        <f t="shared" si="179"/>
        <v>2490226.9160159878</v>
      </c>
      <c r="AN149" s="95">
        <f t="shared" si="180"/>
        <v>0</v>
      </c>
      <c r="AO149" s="95">
        <f t="shared" si="181"/>
        <v>2490226.9160159878</v>
      </c>
      <c r="AP149" s="95">
        <f t="shared" si="182"/>
        <v>2490027.956816697</v>
      </c>
      <c r="AQ149" s="95">
        <f t="shared" si="183"/>
        <v>2490027.956816697</v>
      </c>
      <c r="AR149" s="95">
        <f t="shared" si="184"/>
        <v>0</v>
      </c>
      <c r="AS149" s="95">
        <f t="shared" si="185"/>
        <v>2490027.956816697</v>
      </c>
      <c r="AT149" s="95">
        <f t="shared" si="186"/>
        <v>2490027.9568166966</v>
      </c>
      <c r="AU149" s="95">
        <f t="shared" si="187"/>
        <v>2490027.9568166966</v>
      </c>
      <c r="AV149" s="95">
        <f t="shared" si="188"/>
        <v>0</v>
      </c>
      <c r="AW149" s="95">
        <f>'[4]Populations-merged FY22'!K142</f>
        <v>1611</v>
      </c>
      <c r="AX149" s="103">
        <f t="shared" si="189"/>
        <v>1546</v>
      </c>
      <c r="AY149" s="104">
        <f>'[4]Populations-merged FY22'!G142</f>
        <v>0</v>
      </c>
      <c r="AZ149" s="118">
        <f t="shared" si="190"/>
        <v>0</v>
      </c>
      <c r="BA149" s="119">
        <f t="shared" si="191"/>
        <v>2490027.9568166966</v>
      </c>
      <c r="BB149" s="128">
        <f t="shared" si="158"/>
        <v>2490027.9568166966</v>
      </c>
      <c r="BC149" s="121">
        <f>'[4]Spec Schs Calculations-22'!C140</f>
        <v>0</v>
      </c>
      <c r="BD149" s="129">
        <f t="shared" si="192"/>
        <v>0</v>
      </c>
      <c r="BE149" s="123">
        <f>'[4]Spec Schs Calculations-22'!D140</f>
        <v>0</v>
      </c>
      <c r="BF149" s="130">
        <f t="shared" si="193"/>
        <v>0</v>
      </c>
      <c r="BG149" s="123">
        <f>'[4]Spec Schs Calculations-22'!E140</f>
        <v>0</v>
      </c>
      <c r="BH149" s="130">
        <f t="shared" si="194"/>
        <v>0</v>
      </c>
      <c r="BI149" s="131">
        <f>'[4]Spec Schs Calculations-22'!F140</f>
        <v>0</v>
      </c>
      <c r="BJ149" s="130">
        <f t="shared" si="195"/>
        <v>0</v>
      </c>
      <c r="BK149" s="127">
        <f t="shared" si="196"/>
        <v>0</v>
      </c>
      <c r="BL149" s="11"/>
    </row>
    <row r="150" spans="1:64" ht="14.5" x14ac:dyDescent="0.35">
      <c r="A150" s="101">
        <v>4704350</v>
      </c>
      <c r="B150" s="95" t="s">
        <v>494</v>
      </c>
      <c r="C150" s="95">
        <f>'[4]2021-2022 Prelim-merged'!F143</f>
        <v>801926.75178089633</v>
      </c>
      <c r="D150" s="95">
        <f>'[4]2021-2022 Prelim-merged'!G143</f>
        <v>146696.68172734909</v>
      </c>
      <c r="E150" s="95">
        <f>'[4]2021-2022 Prelim-merged'!H143</f>
        <v>381113.49338739162</v>
      </c>
      <c r="F150" s="95">
        <f>'[4]2021-2022 Prelim-merged'!I143</f>
        <v>325504.8392576825</v>
      </c>
      <c r="G150" s="95">
        <f>'[4]2021-2022 Prelim-merged'!J143</f>
        <v>1655241.7661533195</v>
      </c>
      <c r="H150" s="95">
        <f>'[4]2021-2022 Prelim-merged'!K143</f>
        <v>918950.47297755245</v>
      </c>
      <c r="I150" s="95">
        <f>'[4]2021-2022 Prelim-merged'!L143</f>
        <v>233183.57713127806</v>
      </c>
      <c r="J150" s="95">
        <f>'[4]2021-2022 Prelim-merged'!M143</f>
        <v>462386.00195733213</v>
      </c>
      <c r="K150" s="95">
        <f>'[4]2021-2022 Prelim-merged'!N143</f>
        <v>399856.5442370614</v>
      </c>
      <c r="L150" s="95">
        <f>'[4]2021-2022 Prelim-merged'!O143</f>
        <v>2014376.5963032241</v>
      </c>
      <c r="M150" s="95">
        <f t="shared" si="159"/>
        <v>2014376.5963032241</v>
      </c>
      <c r="N150" s="95">
        <f>'[4]Hold Harmless Base-22'!Y142</f>
        <v>1597021.8098304849</v>
      </c>
      <c r="O150" s="110">
        <f t="shared" si="160"/>
        <v>417354.78647273919</v>
      </c>
      <c r="P150" s="111">
        <f t="shared" si="161"/>
        <v>417354.78647273919</v>
      </c>
      <c r="Q150" s="112">
        <f t="shared" si="162"/>
        <v>361493.03430322855</v>
      </c>
      <c r="R150" s="113">
        <f t="shared" si="163"/>
        <v>1652883.5619999955</v>
      </c>
      <c r="S150" s="114">
        <f t="shared" si="164"/>
        <v>1.0349787033750277</v>
      </c>
      <c r="T150" s="115">
        <f t="shared" si="165"/>
        <v>0.8205434698920554</v>
      </c>
      <c r="U150" s="101" t="b">
        <f t="shared" si="166"/>
        <v>0</v>
      </c>
      <c r="V150" s="95">
        <f t="shared" si="167"/>
        <v>1638038.0957443658</v>
      </c>
      <c r="W150" s="95">
        <f t="shared" si="168"/>
        <v>1638038.0957443651</v>
      </c>
      <c r="X150" s="95">
        <f t="shared" si="169"/>
        <v>1638038.0957443651</v>
      </c>
      <c r="Y150" s="95">
        <f>'[4]Hold Harmless Base-22'!L142</f>
        <v>773720.51543676585</v>
      </c>
      <c r="Z150" s="95">
        <f>'[4]Hold Harmless Base-22'!M142</f>
        <v>141536.90713881931</v>
      </c>
      <c r="AA150" s="95">
        <f>'[4]Hold Harmless Base-22'!N142</f>
        <v>367708.55678370659</v>
      </c>
      <c r="AB150" s="95">
        <f>'[4]Hold Harmless Base-22'!O142</f>
        <v>314055.83047119307</v>
      </c>
      <c r="AC150" s="95">
        <f t="shared" si="170"/>
        <v>1597021.8098304849</v>
      </c>
      <c r="AD150" s="116">
        <f>'[4]Populations-merged FY22'!M143</f>
        <v>0.15426333232901476</v>
      </c>
      <c r="AE150" s="117">
        <f t="shared" si="171"/>
        <v>0</v>
      </c>
      <c r="AF150" s="117">
        <f t="shared" si="172"/>
        <v>0.9</v>
      </c>
      <c r="AG150" s="117">
        <f t="shared" si="173"/>
        <v>0</v>
      </c>
      <c r="AH150" s="117">
        <f t="shared" si="174"/>
        <v>0.9</v>
      </c>
      <c r="AI150" s="95">
        <f t="shared" si="175"/>
        <v>1437319.6288474365</v>
      </c>
      <c r="AJ150" s="95">
        <f t="shared" si="176"/>
        <v>0</v>
      </c>
      <c r="AK150" s="95">
        <f t="shared" si="177"/>
        <v>1638038.0957443651</v>
      </c>
      <c r="AL150" s="95">
        <f t="shared" si="178"/>
        <v>1628829.6643840121</v>
      </c>
      <c r="AM150" s="95">
        <f t="shared" si="179"/>
        <v>1628829.6643840121</v>
      </c>
      <c r="AN150" s="95">
        <f t="shared" si="180"/>
        <v>0</v>
      </c>
      <c r="AO150" s="95">
        <f t="shared" si="181"/>
        <v>1628829.6643840121</v>
      </c>
      <c r="AP150" s="95">
        <f t="shared" si="182"/>
        <v>1628699.5273897799</v>
      </c>
      <c r="AQ150" s="95">
        <f t="shared" si="183"/>
        <v>1628699.5273897799</v>
      </c>
      <c r="AR150" s="95">
        <f t="shared" si="184"/>
        <v>0</v>
      </c>
      <c r="AS150" s="95">
        <f t="shared" si="185"/>
        <v>1628699.5273897799</v>
      </c>
      <c r="AT150" s="95">
        <f t="shared" si="186"/>
        <v>1628699.5273897797</v>
      </c>
      <c r="AU150" s="95">
        <f t="shared" si="187"/>
        <v>1628699.5273897797</v>
      </c>
      <c r="AV150" s="95">
        <f t="shared" si="188"/>
        <v>0</v>
      </c>
      <c r="AW150" s="95">
        <f>'[4]Populations-merged FY22'!K143</f>
        <v>1536</v>
      </c>
      <c r="AX150" s="103">
        <f t="shared" si="189"/>
        <v>1060</v>
      </c>
      <c r="AY150" s="104">
        <f>'[4]Populations-merged FY22'!G143</f>
        <v>0</v>
      </c>
      <c r="AZ150" s="118">
        <f t="shared" si="190"/>
        <v>0</v>
      </c>
      <c r="BA150" s="119">
        <f t="shared" si="191"/>
        <v>1628699.5273897797</v>
      </c>
      <c r="BB150" s="128">
        <f t="shared" si="158"/>
        <v>1626579.5273897797</v>
      </c>
      <c r="BC150" s="121">
        <f>'[4]Spec Schs Calculations-22'!C141</f>
        <v>1</v>
      </c>
      <c r="BD150" s="129">
        <f t="shared" si="192"/>
        <v>1060</v>
      </c>
      <c r="BE150" s="123">
        <f>'[4]Spec Schs Calculations-22'!D141</f>
        <v>0</v>
      </c>
      <c r="BF150" s="130">
        <f t="shared" si="193"/>
        <v>0</v>
      </c>
      <c r="BG150" s="123">
        <f>'[4]Spec Schs Calculations-22'!E141</f>
        <v>1</v>
      </c>
      <c r="BH150" s="130">
        <f t="shared" si="194"/>
        <v>1060</v>
      </c>
      <c r="BI150" s="131">
        <f>'[4]Spec Schs Calculations-22'!F141</f>
        <v>0</v>
      </c>
      <c r="BJ150" s="130">
        <f t="shared" si="195"/>
        <v>0</v>
      </c>
      <c r="BK150" s="127">
        <f t="shared" si="196"/>
        <v>2120</v>
      </c>
      <c r="BL150" s="11"/>
    </row>
    <row r="151" spans="1:64" ht="14.5" x14ac:dyDescent="0.35">
      <c r="A151" s="101">
        <v>4704380</v>
      </c>
      <c r="B151" s="95" t="s">
        <v>495</v>
      </c>
      <c r="C151" s="95">
        <f>'[4]2021-2022 Prelim-merged'!F144</f>
        <v>290790.02383622102</v>
      </c>
      <c r="D151" s="95">
        <f>'[4]2021-2022 Prelim-merged'!G144</f>
        <v>71882.482257352633</v>
      </c>
      <c r="E151" s="95">
        <f>'[4]2021-2022 Prelim-merged'!H144</f>
        <v>154192.67703350674</v>
      </c>
      <c r="F151" s="95">
        <f>'[4]2021-2022 Prelim-merged'!I144</f>
        <v>132398.29279718889</v>
      </c>
      <c r="G151" s="95">
        <f>'[4]2021-2022 Prelim-merged'!J144</f>
        <v>649263.4759242693</v>
      </c>
      <c r="H151" s="95">
        <f>'[4]2021-2022 Prelim-merged'!K144</f>
        <v>261474.11373428052</v>
      </c>
      <c r="I151" s="95">
        <f>'[4]2021-2022 Prelim-merged'!L144</f>
        <v>64636.032538494001</v>
      </c>
      <c r="J151" s="95">
        <f>'[4]2021-2022 Prelim-merged'!M144</f>
        <v>138649.01120331758</v>
      </c>
      <c r="K151" s="95">
        <f>'[4]2021-2022 Prelim-merged'!N144</f>
        <v>119048.39527104907</v>
      </c>
      <c r="L151" s="95">
        <f>'[4]2021-2022 Prelim-merged'!O144</f>
        <v>583807.55274714122</v>
      </c>
      <c r="M151" s="95">
        <f t="shared" si="159"/>
        <v>583807.55274714122</v>
      </c>
      <c r="N151" s="95">
        <f>'[4]Hold Harmless Base-22'!Y143</f>
        <v>639826.00551891257</v>
      </c>
      <c r="O151" s="110">
        <f t="shared" si="160"/>
        <v>-56018.45277177135</v>
      </c>
      <c r="P151" s="111" t="str">
        <f t="shared" si="161"/>
        <v>0</v>
      </c>
      <c r="Q151" s="112">
        <f t="shared" si="162"/>
        <v>0</v>
      </c>
      <c r="R151" s="113">
        <f t="shared" si="163"/>
        <v>583807.55274714122</v>
      </c>
      <c r="S151" s="114">
        <f t="shared" si="164"/>
        <v>0.91244736492643941</v>
      </c>
      <c r="T151" s="115">
        <f t="shared" si="165"/>
        <v>1</v>
      </c>
      <c r="U151" s="101" t="b">
        <f t="shared" si="166"/>
        <v>0</v>
      </c>
      <c r="V151" s="95">
        <f t="shared" si="167"/>
        <v>578564.05252526083</v>
      </c>
      <c r="W151" s="95">
        <f t="shared" si="168"/>
        <v>578564.0525252606</v>
      </c>
      <c r="X151" s="95">
        <f t="shared" si="169"/>
        <v>578564.0525252606</v>
      </c>
      <c r="Y151" s="95">
        <f>'[4]Hold Harmless Base-22'!L143</f>
        <v>286563.20014154055</v>
      </c>
      <c r="Z151" s="95">
        <f>'[4]Hold Harmless Base-22'!M143</f>
        <v>70837.623237674037</v>
      </c>
      <c r="AA151" s="95">
        <f>'[4]Hold Harmless Base-22'!N143</f>
        <v>151951.38535426222</v>
      </c>
      <c r="AB151" s="95">
        <f>'[4]Hold Harmless Base-22'!O143</f>
        <v>130473.79678543577</v>
      </c>
      <c r="AC151" s="95">
        <f t="shared" si="170"/>
        <v>639826.00551891257</v>
      </c>
      <c r="AD151" s="116">
        <f>'[4]Populations-merged FY22'!M144</f>
        <v>0.20852130325814536</v>
      </c>
      <c r="AE151" s="117">
        <f t="shared" si="171"/>
        <v>0</v>
      </c>
      <c r="AF151" s="117">
        <f t="shared" si="172"/>
        <v>0.9</v>
      </c>
      <c r="AG151" s="117">
        <f t="shared" si="173"/>
        <v>0</v>
      </c>
      <c r="AH151" s="117">
        <f t="shared" si="174"/>
        <v>0.9</v>
      </c>
      <c r="AI151" s="95">
        <f t="shared" si="175"/>
        <v>575843.40496702131</v>
      </c>
      <c r="AJ151" s="95">
        <f t="shared" si="176"/>
        <v>0</v>
      </c>
      <c r="AK151" s="95">
        <f t="shared" si="177"/>
        <v>578564.0525252606</v>
      </c>
      <c r="AL151" s="95">
        <f t="shared" si="178"/>
        <v>575311.58399043966</v>
      </c>
      <c r="AM151" s="95">
        <f t="shared" si="179"/>
        <v>575311.58399043966</v>
      </c>
      <c r="AN151" s="95">
        <f t="shared" si="180"/>
        <v>575843.40496702131</v>
      </c>
      <c r="AO151" s="95">
        <f t="shared" si="181"/>
        <v>0</v>
      </c>
      <c r="AP151" s="95">
        <f t="shared" si="182"/>
        <v>0</v>
      </c>
      <c r="AQ151" s="95">
        <f t="shared" si="183"/>
        <v>575843.40496702131</v>
      </c>
      <c r="AR151" s="95">
        <f t="shared" si="184"/>
        <v>0</v>
      </c>
      <c r="AS151" s="95">
        <f t="shared" si="185"/>
        <v>0</v>
      </c>
      <c r="AT151" s="95">
        <f t="shared" si="186"/>
        <v>0</v>
      </c>
      <c r="AU151" s="95">
        <f t="shared" si="187"/>
        <v>575843.40496702131</v>
      </c>
      <c r="AV151" s="95">
        <f t="shared" si="188"/>
        <v>0</v>
      </c>
      <c r="AW151" s="95">
        <f>'[4]Populations-merged FY22'!K144</f>
        <v>416</v>
      </c>
      <c r="AX151" s="103">
        <f t="shared" si="189"/>
        <v>1384</v>
      </c>
      <c r="AY151" s="104">
        <f>'[4]Populations-merged FY22'!G144</f>
        <v>0</v>
      </c>
      <c r="AZ151" s="118">
        <f t="shared" si="190"/>
        <v>0</v>
      </c>
      <c r="BA151" s="119">
        <f t="shared" si="191"/>
        <v>575843.40496702131</v>
      </c>
      <c r="BB151" s="128">
        <f t="shared" si="158"/>
        <v>575843.40496702131</v>
      </c>
      <c r="BC151" s="121">
        <f>'[4]Spec Schs Calculations-22'!C142</f>
        <v>0</v>
      </c>
      <c r="BD151" s="129">
        <f t="shared" si="192"/>
        <v>0</v>
      </c>
      <c r="BE151" s="123">
        <f>'[4]Spec Schs Calculations-22'!D142</f>
        <v>0</v>
      </c>
      <c r="BF151" s="130">
        <f t="shared" si="193"/>
        <v>0</v>
      </c>
      <c r="BG151" s="123">
        <f>'[4]Spec Schs Calculations-22'!E142</f>
        <v>0</v>
      </c>
      <c r="BH151" s="130">
        <f t="shared" si="194"/>
        <v>0</v>
      </c>
      <c r="BI151" s="131">
        <f>'[4]Spec Schs Calculations-22'!F142</f>
        <v>0</v>
      </c>
      <c r="BJ151" s="130">
        <f t="shared" si="195"/>
        <v>0</v>
      </c>
      <c r="BK151" s="127">
        <f t="shared" si="196"/>
        <v>0</v>
      </c>
      <c r="BL151" s="11"/>
    </row>
    <row r="152" spans="1:64" ht="14.5" x14ac:dyDescent="0.35">
      <c r="A152" s="101">
        <v>4704440</v>
      </c>
      <c r="B152" s="95" t="s">
        <v>496</v>
      </c>
      <c r="C152" s="95">
        <f>'[4]2021-2022 Prelim-merged'!F145</f>
        <v>568054.93028471083</v>
      </c>
      <c r="D152" s="95">
        <f>'[4]2021-2022 Prelim-merged'!G145</f>
        <v>140421.5932469214</v>
      </c>
      <c r="E152" s="95">
        <f>'[4]2021-2022 Prelim-merged'!H145</f>
        <v>257721.4385306153</v>
      </c>
      <c r="F152" s="95">
        <f>'[4]2021-2022 Prelim-merged'!I145</f>
        <v>249978.01506814448</v>
      </c>
      <c r="G152" s="95">
        <f>'[4]2021-2022 Prelim-merged'!J145</f>
        <v>1216175.9771303921</v>
      </c>
      <c r="H152" s="95">
        <f>'[4]2021-2022 Prelim-merged'!K145</f>
        <v>578776.52418403106</v>
      </c>
      <c r="I152" s="95">
        <f>'[4]2021-2022 Prelim-merged'!L145</f>
        <v>146864.47663663889</v>
      </c>
      <c r="J152" s="95">
        <f>'[4]2021-2022 Prelim-merged'!M145</f>
        <v>269880.98967570154</v>
      </c>
      <c r="K152" s="95">
        <f>'[4]2021-2022 Prelim-merged'!N145</f>
        <v>225586.41792429695</v>
      </c>
      <c r="L152" s="95">
        <f>'[4]2021-2022 Prelim-merged'!O145</f>
        <v>1221108.4084206684</v>
      </c>
      <c r="M152" s="95">
        <f t="shared" si="159"/>
        <v>1221108.4084206684</v>
      </c>
      <c r="N152" s="95">
        <f>'[4]Hold Harmless Base-22'!Y144</f>
        <v>1159312.9431761247</v>
      </c>
      <c r="O152" s="110">
        <f t="shared" si="160"/>
        <v>61795.465244543739</v>
      </c>
      <c r="P152" s="111">
        <f t="shared" si="161"/>
        <v>61795.465244543739</v>
      </c>
      <c r="Q152" s="112">
        <f t="shared" si="162"/>
        <v>53524.317826145103</v>
      </c>
      <c r="R152" s="113">
        <f t="shared" si="163"/>
        <v>1167584.0905945234</v>
      </c>
      <c r="S152" s="114">
        <f t="shared" si="164"/>
        <v>1.0071345252091626</v>
      </c>
      <c r="T152" s="115">
        <f t="shared" si="165"/>
        <v>0.95616743160800011</v>
      </c>
      <c r="U152" s="101" t="b">
        <f t="shared" si="166"/>
        <v>0</v>
      </c>
      <c r="V152" s="95">
        <f t="shared" si="167"/>
        <v>1157097.3687128213</v>
      </c>
      <c r="W152" s="95">
        <f t="shared" si="168"/>
        <v>1157097.3687128208</v>
      </c>
      <c r="X152" s="95">
        <f t="shared" si="169"/>
        <v>1157097.3687128208</v>
      </c>
      <c r="Y152" s="95">
        <f>'[4]Hold Harmless Base-22'!L144</f>
        <v>541495.18285006366</v>
      </c>
      <c r="Z152" s="95">
        <f>'[4]Hold Harmless Base-22'!M144</f>
        <v>133856.09781298559</v>
      </c>
      <c r="AA152" s="95">
        <f>'[4]Hold Harmless Base-22'!N144</f>
        <v>245671.518794092</v>
      </c>
      <c r="AB152" s="95">
        <f>'[4]Hold Harmless Base-22'!O144</f>
        <v>238290.14371898343</v>
      </c>
      <c r="AC152" s="95">
        <f t="shared" si="170"/>
        <v>1159312.9431761247</v>
      </c>
      <c r="AD152" s="116">
        <f>'[4]Populations-merged FY22'!M145</f>
        <v>0.20460358056265984</v>
      </c>
      <c r="AE152" s="117">
        <f t="shared" si="171"/>
        <v>0</v>
      </c>
      <c r="AF152" s="117">
        <f t="shared" si="172"/>
        <v>0.9</v>
      </c>
      <c r="AG152" s="117">
        <f t="shared" si="173"/>
        <v>0</v>
      </c>
      <c r="AH152" s="117">
        <f t="shared" si="174"/>
        <v>0.9</v>
      </c>
      <c r="AI152" s="95">
        <f t="shared" si="175"/>
        <v>1043381.6488585123</v>
      </c>
      <c r="AJ152" s="95">
        <f t="shared" si="176"/>
        <v>0</v>
      </c>
      <c r="AK152" s="95">
        <f t="shared" si="177"/>
        <v>1157097.3687128208</v>
      </c>
      <c r="AL152" s="95">
        <f t="shared" si="178"/>
        <v>1150592.604431258</v>
      </c>
      <c r="AM152" s="95">
        <f t="shared" si="179"/>
        <v>1150592.604431258</v>
      </c>
      <c r="AN152" s="95">
        <f t="shared" si="180"/>
        <v>0</v>
      </c>
      <c r="AO152" s="95">
        <f t="shared" si="181"/>
        <v>1150592.604431258</v>
      </c>
      <c r="AP152" s="95">
        <f t="shared" si="182"/>
        <v>1150500.676670854</v>
      </c>
      <c r="AQ152" s="95">
        <f t="shared" si="183"/>
        <v>1150500.676670854</v>
      </c>
      <c r="AR152" s="95">
        <f t="shared" si="184"/>
        <v>0</v>
      </c>
      <c r="AS152" s="95">
        <f t="shared" si="185"/>
        <v>1150500.676670854</v>
      </c>
      <c r="AT152" s="95">
        <f t="shared" si="186"/>
        <v>1150500.6766708537</v>
      </c>
      <c r="AU152" s="95">
        <f t="shared" si="187"/>
        <v>1150500.6766708537</v>
      </c>
      <c r="AV152" s="95">
        <f t="shared" si="188"/>
        <v>0</v>
      </c>
      <c r="AW152" s="95">
        <f>'[4]Populations-merged FY22'!K145</f>
        <v>960</v>
      </c>
      <c r="AX152" s="103">
        <f t="shared" si="189"/>
        <v>1198</v>
      </c>
      <c r="AY152" s="104">
        <f>'[4]Populations-merged FY22'!G145</f>
        <v>0</v>
      </c>
      <c r="AZ152" s="118">
        <f t="shared" si="190"/>
        <v>0</v>
      </c>
      <c r="BA152" s="119">
        <f t="shared" si="191"/>
        <v>1150500.6766708537</v>
      </c>
      <c r="BB152" s="128">
        <f t="shared" ref="BB152:BB156" si="197">BA152-BK152</f>
        <v>1150500.6766708537</v>
      </c>
      <c r="BC152" s="121">
        <f>'[4]Spec Schs Calculations-22'!C143</f>
        <v>0</v>
      </c>
      <c r="BD152" s="129">
        <f t="shared" si="192"/>
        <v>0</v>
      </c>
      <c r="BE152" s="123">
        <f>'[4]Spec Schs Calculations-22'!D143</f>
        <v>0</v>
      </c>
      <c r="BF152" s="130">
        <f t="shared" si="193"/>
        <v>0</v>
      </c>
      <c r="BG152" s="123">
        <f>'[4]Spec Schs Calculations-22'!E143</f>
        <v>0</v>
      </c>
      <c r="BH152" s="130">
        <f t="shared" si="194"/>
        <v>0</v>
      </c>
      <c r="BI152" s="131">
        <f>'[4]Spec Schs Calculations-22'!F143</f>
        <v>0</v>
      </c>
      <c r="BJ152" s="130">
        <f t="shared" si="195"/>
        <v>0</v>
      </c>
      <c r="BK152" s="127">
        <f t="shared" si="196"/>
        <v>0</v>
      </c>
      <c r="BL152" s="11"/>
    </row>
    <row r="153" spans="1:64" ht="14.5" x14ac:dyDescent="0.35">
      <c r="A153" s="101">
        <v>4704470</v>
      </c>
      <c r="B153" s="95" t="s">
        <v>497</v>
      </c>
      <c r="C153" s="95">
        <f>'[4]2021-2022 Prelim-merged'!F146</f>
        <v>157229.48963237525</v>
      </c>
      <c r="D153" s="95">
        <f>'[4]2021-2022 Prelim-merged'!G146</f>
        <v>38866.690987987175</v>
      </c>
      <c r="E153" s="95">
        <f>'[4]2021-2022 Prelim-merged'!H146</f>
        <v>80602.61194775936</v>
      </c>
      <c r="F153" s="95">
        <f>'[4]2021-2022 Prelim-merged'!I146</f>
        <v>68160.977165051154</v>
      </c>
      <c r="G153" s="95">
        <f>'[4]2021-2022 Prelim-merged'!J146</f>
        <v>344859.76973317296</v>
      </c>
      <c r="H153" s="95">
        <f>'[4]2021-2022 Prelim-merged'!K146</f>
        <v>149652.49690739741</v>
      </c>
      <c r="I153" s="95">
        <f>'[4]2021-2022 Prelim-merged'!L146</f>
        <v>37974.303927853653</v>
      </c>
      <c r="J153" s="95">
        <f>'[4]2021-2022 Prelim-merged'!M146</f>
        <v>72535.607871089407</v>
      </c>
      <c r="K153" s="95">
        <f>'[4]2021-2022 Prelim-merged'!N146</f>
        <v>61337.5012364336</v>
      </c>
      <c r="L153" s="95">
        <f>'[4]2021-2022 Prelim-merged'!O146</f>
        <v>321499.9099427741</v>
      </c>
      <c r="M153" s="95">
        <f t="shared" si="159"/>
        <v>321499.9099427741</v>
      </c>
      <c r="N153" s="95">
        <f>'[4]Hold Harmless Base-22'!Y145</f>
        <v>310619.71103075746</v>
      </c>
      <c r="O153" s="110">
        <f t="shared" si="160"/>
        <v>10880.19891201664</v>
      </c>
      <c r="P153" s="111">
        <f t="shared" si="161"/>
        <v>10880.19891201664</v>
      </c>
      <c r="Q153" s="112">
        <f t="shared" si="162"/>
        <v>9423.915205976642</v>
      </c>
      <c r="R153" s="113">
        <f t="shared" si="163"/>
        <v>312075.99473679747</v>
      </c>
      <c r="S153" s="114">
        <f t="shared" si="164"/>
        <v>1.0046883171103582</v>
      </c>
      <c r="T153" s="115">
        <f t="shared" si="165"/>
        <v>0.97068765833354642</v>
      </c>
      <c r="U153" s="101" t="b">
        <f t="shared" si="166"/>
        <v>0</v>
      </c>
      <c r="V153" s="95">
        <f t="shared" si="167"/>
        <v>309273.06671720289</v>
      </c>
      <c r="W153" s="95">
        <f t="shared" si="168"/>
        <v>309273.06671720272</v>
      </c>
      <c r="X153" s="95">
        <f t="shared" si="169"/>
        <v>309273.06671720272</v>
      </c>
      <c r="Y153" s="95">
        <f>'[4]Hold Harmless Base-22'!L145</f>
        <v>141618.6604570013</v>
      </c>
      <c r="Z153" s="95">
        <f>'[4]Hold Harmless Base-22'!M145</f>
        <v>35007.73758780658</v>
      </c>
      <c r="AA153" s="95">
        <f>'[4]Hold Harmless Base-22'!N145</f>
        <v>72599.828187871521</v>
      </c>
      <c r="AB153" s="95">
        <f>'[4]Hold Harmless Base-22'!O145</f>
        <v>61393.48479807804</v>
      </c>
      <c r="AC153" s="95">
        <f t="shared" si="170"/>
        <v>310619.71103075746</v>
      </c>
      <c r="AD153" s="116">
        <f>'[4]Populations-merged FY22'!M146</f>
        <v>0.21742957746478872</v>
      </c>
      <c r="AE153" s="117">
        <f t="shared" si="171"/>
        <v>0</v>
      </c>
      <c r="AF153" s="117">
        <f t="shared" si="172"/>
        <v>0.9</v>
      </c>
      <c r="AG153" s="117">
        <f t="shared" si="173"/>
        <v>0</v>
      </c>
      <c r="AH153" s="117">
        <f t="shared" si="174"/>
        <v>0.9</v>
      </c>
      <c r="AI153" s="95">
        <f t="shared" si="175"/>
        <v>279557.73992768175</v>
      </c>
      <c r="AJ153" s="95">
        <f t="shared" si="176"/>
        <v>0</v>
      </c>
      <c r="AK153" s="95">
        <f t="shared" si="177"/>
        <v>309273.06671720272</v>
      </c>
      <c r="AL153" s="95">
        <f t="shared" si="178"/>
        <v>307534.45037252171</v>
      </c>
      <c r="AM153" s="95">
        <f t="shared" si="179"/>
        <v>307534.45037252171</v>
      </c>
      <c r="AN153" s="95">
        <f t="shared" si="180"/>
        <v>0</v>
      </c>
      <c r="AO153" s="95">
        <f t="shared" si="181"/>
        <v>307534.45037252171</v>
      </c>
      <c r="AP153" s="95">
        <f t="shared" si="182"/>
        <v>307509.87959641818</v>
      </c>
      <c r="AQ153" s="95">
        <f t="shared" si="183"/>
        <v>307509.87959641818</v>
      </c>
      <c r="AR153" s="95">
        <f t="shared" si="184"/>
        <v>0</v>
      </c>
      <c r="AS153" s="95">
        <f t="shared" si="185"/>
        <v>307509.87959641818</v>
      </c>
      <c r="AT153" s="95">
        <f t="shared" si="186"/>
        <v>307509.87959641812</v>
      </c>
      <c r="AU153" s="95">
        <f t="shared" si="187"/>
        <v>307509.87959641812</v>
      </c>
      <c r="AV153" s="95">
        <f t="shared" si="188"/>
        <v>0</v>
      </c>
      <c r="AW153" s="95">
        <f>'[4]Populations-merged FY22'!K146</f>
        <v>247</v>
      </c>
      <c r="AX153" s="103">
        <f t="shared" si="189"/>
        <v>1245</v>
      </c>
      <c r="AY153" s="104">
        <f>'[4]Populations-merged FY22'!G146</f>
        <v>0</v>
      </c>
      <c r="AZ153" s="118">
        <f t="shared" si="190"/>
        <v>0</v>
      </c>
      <c r="BA153" s="119">
        <f t="shared" si="191"/>
        <v>307509.87959641812</v>
      </c>
      <c r="BB153" s="128">
        <f t="shared" si="197"/>
        <v>307509.87959641812</v>
      </c>
      <c r="BC153" s="121">
        <f>'[4]Spec Schs Calculations-22'!C144</f>
        <v>0</v>
      </c>
      <c r="BD153" s="129">
        <f t="shared" si="192"/>
        <v>0</v>
      </c>
      <c r="BE153" s="123">
        <f>'[4]Spec Schs Calculations-22'!D144</f>
        <v>0</v>
      </c>
      <c r="BF153" s="130">
        <f t="shared" si="193"/>
        <v>0</v>
      </c>
      <c r="BG153" s="123">
        <f>'[4]Spec Schs Calculations-22'!E144</f>
        <v>0</v>
      </c>
      <c r="BH153" s="130">
        <f t="shared" si="194"/>
        <v>0</v>
      </c>
      <c r="BI153" s="131">
        <f>'[4]Spec Schs Calculations-22'!F144</f>
        <v>0</v>
      </c>
      <c r="BJ153" s="130">
        <f t="shared" si="195"/>
        <v>0</v>
      </c>
      <c r="BK153" s="127">
        <f t="shared" si="196"/>
        <v>0</v>
      </c>
      <c r="BL153" s="11"/>
    </row>
    <row r="154" spans="1:64" ht="14.5" x14ac:dyDescent="0.35">
      <c r="A154" s="101">
        <v>4704490</v>
      </c>
      <c r="B154" s="95" t="s">
        <v>498</v>
      </c>
      <c r="C154" s="95">
        <f>'[4]2021-2022 Prelim-merged'!F147</f>
        <v>576508.12865204294</v>
      </c>
      <c r="D154" s="95">
        <f>'[4]2021-2022 Prelim-merged'!G147</f>
        <v>142511.20028928629</v>
      </c>
      <c r="E154" s="95">
        <f>'[4]2021-2022 Prelim-merged'!H147</f>
        <v>284322.15912063775</v>
      </c>
      <c r="F154" s="95">
        <f>'[4]2021-2022 Prelim-merged'!I147</f>
        <v>236038.62423400197</v>
      </c>
      <c r="G154" s="95">
        <f>'[4]2021-2022 Prelim-merged'!J147</f>
        <v>1239380.1122959689</v>
      </c>
      <c r="H154" s="95">
        <f>'[4]2021-2022 Prelim-merged'!K147</f>
        <v>567357.25735173945</v>
      </c>
      <c r="I154" s="95">
        <f>'[4]2021-2022 Prelim-merged'!L147</f>
        <v>143966.83898752558</v>
      </c>
      <c r="J154" s="95">
        <f>'[4]2021-2022 Prelim-merged'!M147</f>
        <v>271141.51373288553</v>
      </c>
      <c r="K154" s="95">
        <f>'[4]2021-2022 Prelim-merged'!N147</f>
        <v>220906.41318235852</v>
      </c>
      <c r="L154" s="95">
        <f>'[4]2021-2022 Prelim-merged'!O147</f>
        <v>1203372.0232545091</v>
      </c>
      <c r="M154" s="95">
        <f t="shared" si="159"/>
        <v>1203372.0232545091</v>
      </c>
      <c r="N154" s="95">
        <f>'[4]Hold Harmless Base-22'!Y146</f>
        <v>1165161.689137388</v>
      </c>
      <c r="O154" s="110">
        <f t="shared" si="160"/>
        <v>38210.334117121063</v>
      </c>
      <c r="P154" s="111">
        <f t="shared" si="161"/>
        <v>38210.334117121063</v>
      </c>
      <c r="Q154" s="112">
        <f t="shared" si="162"/>
        <v>33095.989478104362</v>
      </c>
      <c r="R154" s="113">
        <f t="shared" si="163"/>
        <v>1170276.0337764048</v>
      </c>
      <c r="S154" s="114">
        <f t="shared" si="164"/>
        <v>1.0043893861999558</v>
      </c>
      <c r="T154" s="115">
        <f t="shared" si="165"/>
        <v>0.97249729191094503</v>
      </c>
      <c r="U154" s="101" t="b">
        <f t="shared" si="166"/>
        <v>0</v>
      </c>
      <c r="V154" s="95">
        <f t="shared" si="167"/>
        <v>1159765.1340562953</v>
      </c>
      <c r="W154" s="95">
        <f t="shared" si="168"/>
        <v>1159765.1340562948</v>
      </c>
      <c r="X154" s="95">
        <f t="shared" si="169"/>
        <v>1159765.1340562948</v>
      </c>
      <c r="Y154" s="95">
        <f>'[4]Hold Harmless Base-22'!L146</f>
        <v>541984.80217442627</v>
      </c>
      <c r="Z154" s="95">
        <f>'[4]Hold Harmless Base-22'!M146</f>
        <v>133977.13034337311</v>
      </c>
      <c r="AA154" s="95">
        <f>'[4]Hold Harmless Base-22'!N146</f>
        <v>267295.95214053278</v>
      </c>
      <c r="AB154" s="95">
        <f>'[4]Hold Harmless Base-22'!O146</f>
        <v>221903.80447905583</v>
      </c>
      <c r="AC154" s="95">
        <f t="shared" si="170"/>
        <v>1165161.689137388</v>
      </c>
      <c r="AD154" s="116">
        <f>'[4]Populations-merged FY22'!M147</f>
        <v>0.20907840440165062</v>
      </c>
      <c r="AE154" s="117">
        <f t="shared" si="171"/>
        <v>0</v>
      </c>
      <c r="AF154" s="117">
        <f t="shared" si="172"/>
        <v>0.9</v>
      </c>
      <c r="AG154" s="117">
        <f t="shared" si="173"/>
        <v>0</v>
      </c>
      <c r="AH154" s="117">
        <f t="shared" si="174"/>
        <v>0.9</v>
      </c>
      <c r="AI154" s="95">
        <f t="shared" si="175"/>
        <v>1048645.5202236492</v>
      </c>
      <c r="AJ154" s="95">
        <f t="shared" si="176"/>
        <v>0</v>
      </c>
      <c r="AK154" s="95">
        <f t="shared" si="177"/>
        <v>1159765.1340562948</v>
      </c>
      <c r="AL154" s="95">
        <f t="shared" si="178"/>
        <v>1153245.3726057927</v>
      </c>
      <c r="AM154" s="95">
        <f t="shared" si="179"/>
        <v>1153245.3726057927</v>
      </c>
      <c r="AN154" s="95">
        <f t="shared" si="180"/>
        <v>0</v>
      </c>
      <c r="AO154" s="95">
        <f t="shared" si="181"/>
        <v>1153245.3726057927</v>
      </c>
      <c r="AP154" s="95">
        <f t="shared" si="182"/>
        <v>1153153.2328997911</v>
      </c>
      <c r="AQ154" s="95">
        <f t="shared" si="183"/>
        <v>1153153.2328997911</v>
      </c>
      <c r="AR154" s="95">
        <f t="shared" si="184"/>
        <v>0</v>
      </c>
      <c r="AS154" s="95">
        <f t="shared" si="185"/>
        <v>1153153.2328997911</v>
      </c>
      <c r="AT154" s="95">
        <f t="shared" si="186"/>
        <v>1153153.2328997909</v>
      </c>
      <c r="AU154" s="95">
        <f t="shared" si="187"/>
        <v>1153153.2328997909</v>
      </c>
      <c r="AV154" s="95">
        <f t="shared" si="188"/>
        <v>0</v>
      </c>
      <c r="AW154" s="95">
        <f>'[4]Populations-merged FY22'!K147</f>
        <v>912</v>
      </c>
      <c r="AX154" s="103">
        <f t="shared" si="189"/>
        <v>1264</v>
      </c>
      <c r="AY154" s="104">
        <f>'[4]Populations-merged FY22'!G147</f>
        <v>0</v>
      </c>
      <c r="AZ154" s="118">
        <f t="shared" si="190"/>
        <v>0</v>
      </c>
      <c r="BA154" s="119">
        <f t="shared" si="191"/>
        <v>1153153.2328997909</v>
      </c>
      <c r="BB154" s="128">
        <f t="shared" si="197"/>
        <v>1153153.2328997909</v>
      </c>
      <c r="BC154" s="121">
        <f>'[4]Spec Schs Calculations-22'!C145</f>
        <v>0</v>
      </c>
      <c r="BD154" s="129">
        <f t="shared" si="192"/>
        <v>0</v>
      </c>
      <c r="BE154" s="123">
        <f>'[4]Spec Schs Calculations-22'!D145</f>
        <v>0</v>
      </c>
      <c r="BF154" s="130">
        <f t="shared" si="193"/>
        <v>0</v>
      </c>
      <c r="BG154" s="123">
        <f>'[4]Spec Schs Calculations-22'!E145</f>
        <v>0</v>
      </c>
      <c r="BH154" s="130">
        <f t="shared" si="194"/>
        <v>0</v>
      </c>
      <c r="BI154" s="131">
        <f>'[4]Spec Schs Calculations-22'!F145</f>
        <v>0</v>
      </c>
      <c r="BJ154" s="130">
        <f t="shared" si="195"/>
        <v>0</v>
      </c>
      <c r="BK154" s="127">
        <f t="shared" si="196"/>
        <v>0</v>
      </c>
      <c r="BL154" s="11"/>
    </row>
    <row r="155" spans="1:64" ht="14.5" x14ac:dyDescent="0.35">
      <c r="A155" s="101">
        <v>4704500</v>
      </c>
      <c r="B155" s="95" t="s">
        <v>499</v>
      </c>
      <c r="C155" s="95">
        <f>'[4]2021-2022 Prelim-merged'!F148</f>
        <v>712886.39564499923</v>
      </c>
      <c r="D155" s="95">
        <f>'[4]2021-2022 Prelim-merged'!G148</f>
        <v>0</v>
      </c>
      <c r="E155" s="95">
        <f>'[4]2021-2022 Prelim-merged'!H148</f>
        <v>0</v>
      </c>
      <c r="F155" s="95">
        <f>'[4]2021-2022 Prelim-merged'!I148</f>
        <v>0</v>
      </c>
      <c r="G155" s="95">
        <f>'[4]2021-2022 Prelim-merged'!J148</f>
        <v>712886.39564499923</v>
      </c>
      <c r="H155" s="95">
        <f>'[4]2021-2022 Prelim-merged'!K148</f>
        <v>799949.69230420061</v>
      </c>
      <c r="I155" s="95">
        <f>'[4]2021-2022 Prelim-merged'!L148</f>
        <v>0</v>
      </c>
      <c r="J155" s="95">
        <f>'[4]2021-2022 Prelim-merged'!M148</f>
        <v>0</v>
      </c>
      <c r="K155" s="95">
        <f>'[4]2021-2022 Prelim-merged'!N148</f>
        <v>0</v>
      </c>
      <c r="L155" s="95">
        <f>'[4]2021-2022 Prelim-merged'!O148</f>
        <v>799949.69230420061</v>
      </c>
      <c r="M155" s="95">
        <f t="shared" si="159"/>
        <v>799949.69230420061</v>
      </c>
      <c r="N155" s="95">
        <f>'[4]Hold Harmless Base-22'!Y147</f>
        <v>704041.72796022799</v>
      </c>
      <c r="O155" s="110">
        <f t="shared" si="160"/>
        <v>95907.964343972621</v>
      </c>
      <c r="P155" s="111">
        <f t="shared" si="161"/>
        <v>95907.964343972621</v>
      </c>
      <c r="Q155" s="112">
        <f t="shared" si="162"/>
        <v>83070.955858830421</v>
      </c>
      <c r="R155" s="113">
        <f t="shared" si="163"/>
        <v>716878.73644537013</v>
      </c>
      <c r="S155" s="114">
        <f t="shared" si="164"/>
        <v>1.0182333063159963</v>
      </c>
      <c r="T155" s="115">
        <f t="shared" si="165"/>
        <v>0.89615477490896933</v>
      </c>
      <c r="U155" s="101" t="b">
        <f t="shared" si="166"/>
        <v>0</v>
      </c>
      <c r="V155" s="95">
        <f t="shared" si="167"/>
        <v>710440.04993656324</v>
      </c>
      <c r="W155" s="95">
        <f t="shared" si="168"/>
        <v>710440.04993656301</v>
      </c>
      <c r="X155" s="95">
        <f t="shared" si="169"/>
        <v>710440.04993656301</v>
      </c>
      <c r="Y155" s="95">
        <f>'[4]Hold Harmless Base-22'!L147</f>
        <v>704041.72796022799</v>
      </c>
      <c r="Z155" s="95">
        <f>'[4]Hold Harmless Base-22'!M147</f>
        <v>0</v>
      </c>
      <c r="AA155" s="95">
        <f>'[4]Hold Harmless Base-22'!N147</f>
        <v>0</v>
      </c>
      <c r="AB155" s="95">
        <f>'[4]Hold Harmless Base-22'!O147</f>
        <v>0</v>
      </c>
      <c r="AC155" s="95">
        <f t="shared" si="170"/>
        <v>704041.72796022799</v>
      </c>
      <c r="AD155" s="116">
        <f>'[4]Populations-merged FY22'!M148</f>
        <v>2.8487735068536035E-2</v>
      </c>
      <c r="AE155" s="117">
        <f t="shared" si="171"/>
        <v>0.85</v>
      </c>
      <c r="AF155" s="117">
        <f t="shared" si="172"/>
        <v>0</v>
      </c>
      <c r="AG155" s="117">
        <f t="shared" si="173"/>
        <v>0</v>
      </c>
      <c r="AH155" s="117">
        <f t="shared" si="174"/>
        <v>0.85</v>
      </c>
      <c r="AI155" s="95">
        <f t="shared" si="175"/>
        <v>598435.46876619372</v>
      </c>
      <c r="AJ155" s="95">
        <f t="shared" si="176"/>
        <v>0</v>
      </c>
      <c r="AK155" s="95">
        <f t="shared" si="177"/>
        <v>710440.04993656301</v>
      </c>
      <c r="AL155" s="95">
        <f t="shared" si="178"/>
        <v>706446.22436407919</v>
      </c>
      <c r="AM155" s="95">
        <f t="shared" si="179"/>
        <v>706446.22436407919</v>
      </c>
      <c r="AN155" s="95">
        <f t="shared" si="180"/>
        <v>0</v>
      </c>
      <c r="AO155" s="95">
        <f t="shared" si="181"/>
        <v>706446.22436407919</v>
      </c>
      <c r="AP155" s="95">
        <f t="shared" si="182"/>
        <v>706389.78212813777</v>
      </c>
      <c r="AQ155" s="95">
        <f t="shared" si="183"/>
        <v>706389.78212813777</v>
      </c>
      <c r="AR155" s="95">
        <f t="shared" si="184"/>
        <v>0</v>
      </c>
      <c r="AS155" s="95">
        <f t="shared" si="185"/>
        <v>706389.78212813777</v>
      </c>
      <c r="AT155" s="95">
        <f t="shared" si="186"/>
        <v>706389.78212813765</v>
      </c>
      <c r="AU155" s="95">
        <f t="shared" si="187"/>
        <v>706389.78212813765</v>
      </c>
      <c r="AV155" s="95">
        <f t="shared" si="188"/>
        <v>0</v>
      </c>
      <c r="AW155" s="95">
        <f>'[4]Populations-merged FY22'!K148</f>
        <v>1274</v>
      </c>
      <c r="AX155" s="103">
        <f t="shared" si="189"/>
        <v>554</v>
      </c>
      <c r="AY155" s="104">
        <f>'[4]Populations-merged FY22'!G148</f>
        <v>10</v>
      </c>
      <c r="AZ155" s="118">
        <f t="shared" si="190"/>
        <v>5540</v>
      </c>
      <c r="BA155" s="119">
        <f t="shared" si="191"/>
        <v>700849.78212813765</v>
      </c>
      <c r="BB155" s="128">
        <f t="shared" si="197"/>
        <v>698633.78212813765</v>
      </c>
      <c r="BC155" s="121">
        <f>'[4]Spec Schs Calculations-22'!C146</f>
        <v>3</v>
      </c>
      <c r="BD155" s="129">
        <f t="shared" si="192"/>
        <v>1662</v>
      </c>
      <c r="BE155" s="123">
        <f>'[4]Spec Schs Calculations-22'!D146</f>
        <v>0</v>
      </c>
      <c r="BF155" s="130">
        <f t="shared" si="193"/>
        <v>0</v>
      </c>
      <c r="BG155" s="123">
        <f>'[4]Spec Schs Calculations-22'!E146</f>
        <v>1</v>
      </c>
      <c r="BH155" s="130">
        <f t="shared" si="194"/>
        <v>554</v>
      </c>
      <c r="BI155" s="131">
        <f>'[4]Spec Schs Calculations-22'!F146</f>
        <v>0</v>
      </c>
      <c r="BJ155" s="130">
        <f t="shared" si="195"/>
        <v>0</v>
      </c>
      <c r="BK155" s="127">
        <f t="shared" si="196"/>
        <v>2216</v>
      </c>
      <c r="BL155" s="11"/>
    </row>
    <row r="156" spans="1:64" ht="14.5" x14ac:dyDescent="0.35">
      <c r="A156" s="101">
        <v>4704530</v>
      </c>
      <c r="B156" s="95" t="s">
        <v>500</v>
      </c>
      <c r="C156" s="95">
        <f>'[4]2021-2022 Prelim-merged'!F149</f>
        <v>962537.52076020464</v>
      </c>
      <c r="D156" s="95">
        <f>'[4]2021-2022 Prelim-merged'!G149</f>
        <v>0</v>
      </c>
      <c r="E156" s="95">
        <f>'[4]2021-2022 Prelim-merged'!H149</f>
        <v>472184.49306492653</v>
      </c>
      <c r="F156" s="95">
        <f>'[4]2021-2022 Prelim-merged'!I149</f>
        <v>403287.57753753691</v>
      </c>
      <c r="G156" s="95">
        <f>'[4]2021-2022 Prelim-merged'!J149</f>
        <v>1838009.591362668</v>
      </c>
      <c r="H156" s="95">
        <f>'[4]2021-2022 Prelim-merged'!K149</f>
        <v>1060188.7732716827</v>
      </c>
      <c r="I156" s="95">
        <f>'[4]2021-2022 Prelim-merged'!L149</f>
        <v>0</v>
      </c>
      <c r="J156" s="95">
        <f>'[4]2021-2022 Prelim-merged'!M149</f>
        <v>546056.98023759876</v>
      </c>
      <c r="K156" s="95">
        <f>'[4]2021-2022 Prelim-merged'!N149</f>
        <v>472212.51540932234</v>
      </c>
      <c r="L156" s="95">
        <f>'[4]2021-2022 Prelim-merged'!O149</f>
        <v>2078458.2689186037</v>
      </c>
      <c r="M156" s="95">
        <f t="shared" si="159"/>
        <v>2078458.2689186037</v>
      </c>
      <c r="N156" s="95">
        <f>'[4]Hold Harmless Base-22'!Y148</f>
        <v>1719694.1505361337</v>
      </c>
      <c r="O156" s="110">
        <f t="shared" si="160"/>
        <v>358764.11838246998</v>
      </c>
      <c r="P156" s="111">
        <f t="shared" si="161"/>
        <v>358764.11838246998</v>
      </c>
      <c r="Q156" s="112">
        <f t="shared" si="162"/>
        <v>310744.56063935166</v>
      </c>
      <c r="R156" s="113">
        <f t="shared" si="163"/>
        <v>1767713.7082792521</v>
      </c>
      <c r="S156" s="114">
        <f t="shared" si="164"/>
        <v>1.0279233128333591</v>
      </c>
      <c r="T156" s="115">
        <f t="shared" si="165"/>
        <v>0.85049275932731228</v>
      </c>
      <c r="U156" s="101" t="b">
        <f t="shared" si="166"/>
        <v>0</v>
      </c>
      <c r="V156" s="95">
        <f t="shared" si="167"/>
        <v>1751836.8886355744</v>
      </c>
      <c r="W156" s="95">
        <f t="shared" si="168"/>
        <v>1751836.8886355737</v>
      </c>
      <c r="X156" s="95">
        <f t="shared" si="169"/>
        <v>1751836.8886355737</v>
      </c>
      <c r="Y156" s="95">
        <f>'[4]Hold Harmless Base-22'!L148</f>
        <v>900577.53338255873</v>
      </c>
      <c r="Z156" s="95">
        <f>'[4]Hold Harmless Base-22'!M148</f>
        <v>0</v>
      </c>
      <c r="AA156" s="95">
        <f>'[4]Hold Harmless Base-22'!N148</f>
        <v>441789.26732129377</v>
      </c>
      <c r="AB156" s="95">
        <f>'[4]Hold Harmless Base-22'!O148</f>
        <v>377327.34983228118</v>
      </c>
      <c r="AC156" s="95">
        <f t="shared" si="170"/>
        <v>1719694.1505361337</v>
      </c>
      <c r="AD156" s="116">
        <f>'[4]Populations-merged FY22'!M149</f>
        <v>8.3787661406025823E-2</v>
      </c>
      <c r="AE156" s="117">
        <f t="shared" si="171"/>
        <v>0.85</v>
      </c>
      <c r="AF156" s="117">
        <f t="shared" si="172"/>
        <v>0</v>
      </c>
      <c r="AG156" s="117">
        <f t="shared" si="173"/>
        <v>0</v>
      </c>
      <c r="AH156" s="117">
        <f t="shared" si="174"/>
        <v>0.85</v>
      </c>
      <c r="AI156" s="95">
        <f t="shared" si="175"/>
        <v>1461740.0279557137</v>
      </c>
      <c r="AJ156" s="95">
        <f t="shared" si="176"/>
        <v>0</v>
      </c>
      <c r="AK156" s="95">
        <f t="shared" si="177"/>
        <v>1751836.8886355737</v>
      </c>
      <c r="AL156" s="95">
        <f t="shared" si="178"/>
        <v>1741988.7234522088</v>
      </c>
      <c r="AM156" s="95">
        <f t="shared" si="179"/>
        <v>1741988.7234522088</v>
      </c>
      <c r="AN156" s="95">
        <f t="shared" si="180"/>
        <v>0</v>
      </c>
      <c r="AO156" s="95">
        <f t="shared" si="181"/>
        <v>1741988.7234522088</v>
      </c>
      <c r="AP156" s="95">
        <f t="shared" si="182"/>
        <v>1741849.5455004477</v>
      </c>
      <c r="AQ156" s="95">
        <f t="shared" si="183"/>
        <v>1741849.5455004477</v>
      </c>
      <c r="AR156" s="95">
        <f t="shared" si="184"/>
        <v>0</v>
      </c>
      <c r="AS156" s="95">
        <f t="shared" si="185"/>
        <v>1741849.5455004477</v>
      </c>
      <c r="AT156" s="95">
        <f t="shared" si="186"/>
        <v>1741849.5455004475</v>
      </c>
      <c r="AU156" s="95">
        <f t="shared" si="187"/>
        <v>1741849.5455004475</v>
      </c>
      <c r="AV156" s="95">
        <f t="shared" si="188"/>
        <v>0</v>
      </c>
      <c r="AW156" s="95">
        <f>'[4]Populations-merged FY22'!K149</f>
        <v>1752</v>
      </c>
      <c r="AX156" s="103">
        <f t="shared" si="189"/>
        <v>994</v>
      </c>
      <c r="AY156" s="104">
        <f>'[4]Populations-merged FY22'!G149</f>
        <v>34</v>
      </c>
      <c r="AZ156" s="118">
        <f t="shared" si="190"/>
        <v>33796</v>
      </c>
      <c r="BA156" s="119">
        <f t="shared" si="191"/>
        <v>1708053.5455004475</v>
      </c>
      <c r="BB156" s="128">
        <f t="shared" si="197"/>
        <v>1695131.5455004475</v>
      </c>
      <c r="BC156" s="121">
        <f>'[4]Spec Schs Calculations-22'!C147</f>
        <v>2</v>
      </c>
      <c r="BD156" s="141">
        <f t="shared" si="192"/>
        <v>1988</v>
      </c>
      <c r="BE156" s="123">
        <f>'[4]Spec Schs Calculations-22'!D147</f>
        <v>0</v>
      </c>
      <c r="BF156" s="130">
        <f t="shared" si="193"/>
        <v>0</v>
      </c>
      <c r="BG156" s="123">
        <f>'[4]Spec Schs Calculations-22'!E147</f>
        <v>11</v>
      </c>
      <c r="BH156" s="130">
        <f t="shared" si="194"/>
        <v>10934</v>
      </c>
      <c r="BI156" s="131">
        <f>'[4]Spec Schs Calculations-22'!F147</f>
        <v>0</v>
      </c>
      <c r="BJ156" s="130">
        <f t="shared" si="195"/>
        <v>0</v>
      </c>
      <c r="BK156" s="127">
        <f t="shared" si="196"/>
        <v>12922</v>
      </c>
      <c r="BL156" s="11"/>
    </row>
    <row r="157" spans="1:64" ht="15" thickBot="1" x14ac:dyDescent="0.4">
      <c r="A157" s="101">
        <v>4704550</v>
      </c>
      <c r="B157" s="95" t="s">
        <v>501</v>
      </c>
      <c r="C157" s="95"/>
      <c r="D157" s="95"/>
      <c r="E157" s="95"/>
      <c r="F157" s="95"/>
      <c r="G157" s="95"/>
      <c r="H157" s="95"/>
      <c r="I157" s="95"/>
      <c r="J157" s="95"/>
      <c r="K157" s="95"/>
      <c r="L157" s="95"/>
      <c r="M157" s="95"/>
      <c r="N157" s="95"/>
      <c r="O157" s="110"/>
      <c r="P157" s="111"/>
      <c r="Q157" s="112"/>
      <c r="R157" s="113"/>
      <c r="S157" s="114"/>
      <c r="T157" s="115"/>
      <c r="U157" s="101"/>
      <c r="V157" s="95"/>
      <c r="W157" s="95"/>
      <c r="X157" s="95"/>
      <c r="Y157" s="95"/>
      <c r="Z157" s="95"/>
      <c r="AA157" s="95"/>
      <c r="AB157" s="95"/>
      <c r="AC157" s="95"/>
      <c r="AD157" s="116"/>
      <c r="AE157" s="117"/>
      <c r="AF157" s="117"/>
      <c r="AG157" s="117"/>
      <c r="AH157" s="117"/>
      <c r="AI157" s="95"/>
      <c r="AJ157" s="95"/>
      <c r="AK157" s="95"/>
      <c r="AL157" s="95"/>
      <c r="AM157" s="95"/>
      <c r="AN157" s="95"/>
      <c r="AO157" s="95"/>
      <c r="AP157" s="95"/>
      <c r="AQ157" s="95"/>
      <c r="AR157" s="95"/>
      <c r="AS157" s="95"/>
      <c r="AT157" s="95"/>
      <c r="AU157" s="95"/>
      <c r="AV157" s="95"/>
      <c r="AW157" s="95"/>
      <c r="AX157" s="103"/>
      <c r="AY157" s="104"/>
      <c r="AZ157" s="118">
        <f t="shared" si="190"/>
        <v>0</v>
      </c>
      <c r="BA157" s="119">
        <f t="shared" si="191"/>
        <v>0</v>
      </c>
      <c r="BB157" s="142">
        <f>BE165</f>
        <v>183846.92359942364</v>
      </c>
      <c r="BC157" s="143">
        <f t="shared" ref="BC157:BJ157" si="198">SUM(BC15:BC156)</f>
        <v>141</v>
      </c>
      <c r="BD157" s="144">
        <f t="shared" si="198"/>
        <v>211763</v>
      </c>
      <c r="BE157" s="143">
        <f t="shared" si="198"/>
        <v>27</v>
      </c>
      <c r="BF157" s="144">
        <f t="shared" si="198"/>
        <v>34829</v>
      </c>
      <c r="BG157" s="143">
        <f t="shared" si="198"/>
        <v>116</v>
      </c>
      <c r="BH157" s="144">
        <f t="shared" si="198"/>
        <v>163920</v>
      </c>
      <c r="BI157" s="143">
        <f t="shared" si="198"/>
        <v>15</v>
      </c>
      <c r="BJ157" s="144">
        <f t="shared" si="198"/>
        <v>18084</v>
      </c>
      <c r="BK157" s="145">
        <f t="shared" si="196"/>
        <v>428596</v>
      </c>
      <c r="BL157" s="11"/>
    </row>
    <row r="158" spans="1:64" ht="15" thickBot="1" x14ac:dyDescent="0.4">
      <c r="A158" s="101"/>
      <c r="B158" s="95"/>
      <c r="C158" s="95"/>
      <c r="D158" s="95"/>
      <c r="E158" s="95"/>
      <c r="F158" s="95"/>
      <c r="G158" s="95"/>
      <c r="H158" s="95"/>
      <c r="I158" s="95"/>
      <c r="J158" s="95"/>
      <c r="K158" s="95"/>
      <c r="L158" s="95"/>
      <c r="M158" s="95"/>
      <c r="N158" s="95"/>
      <c r="O158" s="110"/>
      <c r="P158" s="111"/>
      <c r="Q158" s="112"/>
      <c r="R158" s="113"/>
      <c r="S158" s="114"/>
      <c r="T158" s="115"/>
      <c r="U158" s="101"/>
      <c r="V158" s="95"/>
      <c r="W158" s="95"/>
      <c r="X158" s="95"/>
      <c r="Y158" s="95"/>
      <c r="Z158" s="95"/>
      <c r="AA158" s="95"/>
      <c r="AB158" s="95"/>
      <c r="AC158" s="95"/>
      <c r="AD158" s="116"/>
      <c r="AE158" s="117"/>
      <c r="AF158" s="117"/>
      <c r="AG158" s="117"/>
      <c r="AH158" s="117"/>
      <c r="AI158" s="95"/>
      <c r="AJ158" s="95"/>
      <c r="AK158" s="95"/>
      <c r="AL158" s="95"/>
      <c r="AM158" s="95"/>
      <c r="AN158" s="95"/>
      <c r="AO158" s="95"/>
      <c r="AP158" s="95"/>
      <c r="AQ158" s="95"/>
      <c r="AR158" s="95"/>
      <c r="AS158" s="95"/>
      <c r="AT158" s="95"/>
      <c r="AU158" s="95"/>
      <c r="AV158" s="95"/>
      <c r="AW158" s="95"/>
      <c r="AX158" s="103"/>
      <c r="AY158" s="104"/>
      <c r="AZ158" s="414"/>
      <c r="BA158" s="415"/>
      <c r="BB158" s="340"/>
      <c r="BC158" s="862" t="s">
        <v>355</v>
      </c>
      <c r="BD158" s="863"/>
      <c r="BE158" s="862" t="s">
        <v>356</v>
      </c>
      <c r="BF158" s="863"/>
      <c r="BG158" s="862" t="s">
        <v>357</v>
      </c>
      <c r="BH158" s="863"/>
      <c r="BI158" s="862" t="s">
        <v>358</v>
      </c>
      <c r="BJ158" s="863"/>
      <c r="BK158" s="146"/>
      <c r="BL158" s="11"/>
    </row>
    <row r="159" spans="1:64" ht="14.5" x14ac:dyDescent="0.35">
      <c r="A159" s="101">
        <v>4799998</v>
      </c>
      <c r="B159" s="95" t="s">
        <v>502</v>
      </c>
      <c r="C159" s="95">
        <f>'[4]2021-2022 Prelim-merged'!F152</f>
        <v>0</v>
      </c>
      <c r="D159" s="95">
        <f>'[4]2021-2022 Prelim-merged'!G152</f>
        <v>0</v>
      </c>
      <c r="E159" s="95">
        <f>'[4]2021-2022 Prelim-merged'!H152</f>
        <v>0</v>
      </c>
      <c r="F159" s="95">
        <f>'[4]2021-2022 Prelim-merged'!I152</f>
        <v>0</v>
      </c>
      <c r="G159" s="95">
        <f>'[4]2021-2022 Prelim-merged'!J152</f>
        <v>0</v>
      </c>
      <c r="H159" s="95">
        <f>'[4]2021-2022 Prelim-merged'!K152</f>
        <v>0</v>
      </c>
      <c r="I159" s="95">
        <f>'[4]2021-2022 Prelim-merged'!L152</f>
        <v>0</v>
      </c>
      <c r="J159" s="95">
        <f>'[4]2021-2022 Prelim-merged'!M152</f>
        <v>0</v>
      </c>
      <c r="K159" s="95">
        <f>'[4]2021-2022 Prelim-merged'!N152</f>
        <v>0</v>
      </c>
      <c r="L159" s="95">
        <f>'[4]2021-2022 Prelim-merged'!O152</f>
        <v>0</v>
      </c>
      <c r="M159" s="95">
        <f>SUM(H159:K159)</f>
        <v>0</v>
      </c>
      <c r="N159" s="95">
        <f>'[4]Hold Harmless Base-22'!Y151</f>
        <v>0</v>
      </c>
      <c r="O159" s="110">
        <f>M159-N159</f>
        <v>0</v>
      </c>
      <c r="P159" s="111" t="str">
        <f>IF(O159&gt;0,O159,"0")</f>
        <v>0</v>
      </c>
      <c r="Q159" s="112">
        <f>P159*$P$8</f>
        <v>0</v>
      </c>
      <c r="R159" s="113">
        <f>M159-Q159</f>
        <v>0</v>
      </c>
      <c r="S159" s="114">
        <f>IF($R159&gt;0,$R159/N159,0)</f>
        <v>0</v>
      </c>
      <c r="T159" s="115">
        <f>IF(R159&gt;0,R159/L159,0)</f>
        <v>0</v>
      </c>
      <c r="U159" s="101" t="b">
        <f>AND(S159&lt;100%,T159&lt;100%)</f>
        <v>1</v>
      </c>
      <c r="V159" s="95">
        <f>R159/R$13*X$3</f>
        <v>0</v>
      </c>
      <c r="W159" s="95">
        <f>V159/V$13*Z$3</f>
        <v>0</v>
      </c>
      <c r="X159" s="95">
        <f>V159/V$13*Z$3</f>
        <v>0</v>
      </c>
      <c r="Y159" s="95">
        <f>'[4]Hold Harmless Base-22'!L151</f>
        <v>0</v>
      </c>
      <c r="Z159" s="95">
        <f>'[4]Hold Harmless Base-22'!M151</f>
        <v>0</v>
      </c>
      <c r="AA159" s="95">
        <f>'[4]Hold Harmless Base-22'!N151</f>
        <v>0</v>
      </c>
      <c r="AB159" s="95">
        <f>'[4]Hold Harmless Base-22'!O151</f>
        <v>0</v>
      </c>
      <c r="AC159" s="95">
        <f>SUM(Y159:AB159)</f>
        <v>0</v>
      </c>
      <c r="AD159" s="116">
        <f>'[4]Populations-merged FY22'!M152</f>
        <v>0</v>
      </c>
      <c r="AE159" s="117">
        <v>0</v>
      </c>
      <c r="AF159" s="117">
        <f>IF(AND($AD159&gt;=0.15,$AD159&lt;0.3),0.9,0)</f>
        <v>0</v>
      </c>
      <c r="AG159" s="117">
        <f>IF($AD159&gt;=0.3,0.95,0)</f>
        <v>0</v>
      </c>
      <c r="AH159" s="117">
        <v>0</v>
      </c>
      <c r="AI159" s="95">
        <f>AC159*AH159</f>
        <v>0</v>
      </c>
      <c r="AJ159" s="95">
        <f>IF(X159&lt;$AI159,$AI159,0)</f>
        <v>0</v>
      </c>
      <c r="AK159" s="95">
        <f>IF($AJ159=0,X159,0)</f>
        <v>0</v>
      </c>
      <c r="AL159" s="95">
        <f>AK159/AK$13*AM$8</f>
        <v>0</v>
      </c>
      <c r="AM159" s="95">
        <f>$AJ159+AL159</f>
        <v>0</v>
      </c>
      <c r="AN159" s="95">
        <f>IF(AM159&lt;$AI159,$AI159,0)</f>
        <v>0</v>
      </c>
      <c r="AO159" s="95">
        <f>IF($AJ159+$AN159=0,AM159,0)</f>
        <v>0</v>
      </c>
      <c r="AP159" s="95">
        <f>AO159/AO$13*AQ$8</f>
        <v>0</v>
      </c>
      <c r="AQ159" s="95">
        <f>$AJ159+$AN159+AP159</f>
        <v>0</v>
      </c>
      <c r="AR159" s="95">
        <f>IF(AQ159&lt;$AI159,$AI159,0)</f>
        <v>0</v>
      </c>
      <c r="AS159" s="95">
        <f>IF($AJ159+$AN159+$AR159=0,AQ159,0)</f>
        <v>0</v>
      </c>
      <c r="AT159" s="95">
        <f>AS159/AS$13*AU$8</f>
        <v>0</v>
      </c>
      <c r="AU159" s="95">
        <f>$AJ159+$AN159+$AR159+AT159</f>
        <v>0</v>
      </c>
      <c r="AV159" s="95">
        <f>IF(AU159&lt;$AI159,$AI159,0)</f>
        <v>0</v>
      </c>
      <c r="AW159" s="95">
        <f>'[4]Populations-merged FY22'!K152</f>
        <v>0</v>
      </c>
      <c r="AX159" s="103"/>
      <c r="AY159" s="104">
        <f>'[4]Populations-merged FY22'!G152</f>
        <v>0</v>
      </c>
      <c r="AZ159" s="118">
        <f>AX159*AY159</f>
        <v>0</v>
      </c>
      <c r="BA159" s="119">
        <f>AU159-AZ159</f>
        <v>0</v>
      </c>
      <c r="BB159" s="128">
        <f>BA159-BK159</f>
        <v>0</v>
      </c>
      <c r="BC159" s="181"/>
      <c r="BD159" s="11"/>
      <c r="BE159" s="11"/>
      <c r="BF159" s="11"/>
      <c r="BG159" s="11"/>
      <c r="BH159" s="11"/>
      <c r="BI159" s="11"/>
      <c r="BJ159" s="11"/>
      <c r="BK159" s="11"/>
      <c r="BL159" s="11"/>
    </row>
    <row r="160" spans="1:64" ht="14.5" x14ac:dyDescent="0.35">
      <c r="A160" s="101">
        <v>4799999</v>
      </c>
      <c r="B160" s="95" t="s">
        <v>503</v>
      </c>
      <c r="C160" s="95">
        <f>'[4]2021-2022 Prelim-merged'!F153</f>
        <v>854900.12821617688</v>
      </c>
      <c r="D160" s="95">
        <f>'[4]2021-2022 Prelim-merged'!G153</f>
        <v>211328.92555117043</v>
      </c>
      <c r="E160" s="95">
        <f>'[4]2021-2022 Prelim-merged'!H153</f>
        <v>411150.94591261365</v>
      </c>
      <c r="F160" s="95">
        <f>'[4]2021-2022 Prelim-merged'!I153</f>
        <v>351159.49679559941</v>
      </c>
      <c r="G160" s="522">
        <f>'[4]2021-2022 Prelim-merged'!J153</f>
        <v>1828539.4964755601</v>
      </c>
      <c r="H160" s="95">
        <f>'[4]2021-2022 Prelim-merged'!K153</f>
        <v>911738.3044518946</v>
      </c>
      <c r="I160" s="95">
        <f>'[4]2021-2022 Prelim-merged'!L153</f>
        <v>231353.49019499595</v>
      </c>
      <c r="J160" s="95">
        <f>'[4]2021-2022 Prelim-merged'!M153</f>
        <v>458113.44136429706</v>
      </c>
      <c r="K160" s="95">
        <f>'[4]2021-2022 Prelim-merged'!N153</f>
        <v>396161.77124103101</v>
      </c>
      <c r="L160" s="95">
        <f>'[4]2021-2022 Prelim-merged'!O153</f>
        <v>1997367.0072522187</v>
      </c>
      <c r="M160" s="95">
        <f>SUM(H160:K160)</f>
        <v>1997367.0072522187</v>
      </c>
      <c r="N160" s="95">
        <f>'[4]Hold Harmless Base-22'!Y152</f>
        <v>1533652.8017036342</v>
      </c>
      <c r="O160" s="110">
        <f>M160-N160</f>
        <v>463714.20554858446</v>
      </c>
      <c r="P160" s="111">
        <f>IF(O160&gt;0,O160,"0")</f>
        <v>463714.20554858446</v>
      </c>
      <c r="Q160" s="112">
        <f>P160*$P$8</f>
        <v>401647.37687564065</v>
      </c>
      <c r="R160" s="113">
        <f>M160-Q160</f>
        <v>1595719.6303765781</v>
      </c>
      <c r="S160" s="114">
        <f>IF($R160&gt;0,$R160/N160,0)</f>
        <v>1.0404699346579602</v>
      </c>
      <c r="T160" s="115">
        <f>IF(R160&gt;0,R160/L160,0)</f>
        <v>0.79891157938560942</v>
      </c>
      <c r="U160" s="101" t="b">
        <f>AND(S160&lt;100%,T160&lt;100%)</f>
        <v>0</v>
      </c>
      <c r="V160" s="95">
        <f>R160/R$13*X$3</f>
        <v>1581387.5851733836</v>
      </c>
      <c r="W160" s="95">
        <f>V160/V$13*Z$3</f>
        <v>1581387.5851733829</v>
      </c>
      <c r="X160" s="95">
        <f>V160/V$13*Z$3</f>
        <v>1581387.5851733829</v>
      </c>
      <c r="Y160" s="95">
        <f>'[4]Hold Harmless Base-22'!L152</f>
        <v>717031.25874101662</v>
      </c>
      <c r="Z160" s="95">
        <f>'[4]Hold Harmless Base-22'!M152</f>
        <v>177248.12582789245</v>
      </c>
      <c r="AA160" s="95">
        <f>'[4]Hold Harmless Base-22'!N152</f>
        <v>344845.05329929426</v>
      </c>
      <c r="AB160" s="95">
        <f>'[4]Hold Harmless Base-22'!O152</f>
        <v>294528.36383543088</v>
      </c>
      <c r="AC160" s="95">
        <f>SUM(Y160:AB160)</f>
        <v>1533652.8017036342</v>
      </c>
      <c r="AD160" s="116">
        <f>'[4]Populations-merged FY22'!M153</f>
        <v>1</v>
      </c>
      <c r="AE160" s="117">
        <f>IF($AD160&lt;0.15,0.85,0)</f>
        <v>0</v>
      </c>
      <c r="AF160" s="117">
        <f>IF(AND($AD160&gt;=0.15,$AD160&lt;0.3),0.9,0)</f>
        <v>0</v>
      </c>
      <c r="AG160" s="117">
        <f>IF($AD160&gt;=0.3,0.95,0)</f>
        <v>0.95</v>
      </c>
      <c r="AH160" s="117">
        <f>MAX(AE160:AG160)</f>
        <v>0.95</v>
      </c>
      <c r="AI160" s="95">
        <f>AC160*AH160</f>
        <v>1456970.1616184525</v>
      </c>
      <c r="AJ160" s="95">
        <f>IF(X160&lt;$AI160,$AI160,0)</f>
        <v>0</v>
      </c>
      <c r="AK160" s="95">
        <f>IF($AJ160=0,X160,0)</f>
        <v>1581387.5851733829</v>
      </c>
      <c r="AL160" s="95">
        <f>AK160/AK$13*AM$8</f>
        <v>1572497.6215821723</v>
      </c>
      <c r="AM160" s="95">
        <f>$AJ160+AL160</f>
        <v>1572497.6215821723</v>
      </c>
      <c r="AN160" s="95">
        <f>IF(AM160&lt;$AI160,$AI160,0)</f>
        <v>0</v>
      </c>
      <c r="AO160" s="95">
        <f>IF($AJ160+$AN160=0,AM160,0)</f>
        <v>1572497.6215821723</v>
      </c>
      <c r="AP160" s="95">
        <f>AO160/AO$13*AQ$8</f>
        <v>1572371.9852935015</v>
      </c>
      <c r="AQ160" s="95">
        <f>$AJ160+$AN160+AP160</f>
        <v>1572371.9852935015</v>
      </c>
      <c r="AR160" s="95">
        <f>IF(AQ160&lt;$AI160,$AI160,0)</f>
        <v>0</v>
      </c>
      <c r="AS160" s="95">
        <f>IF($AJ160+$AN160+$AR160=0,AQ160,0)</f>
        <v>1572371.9852935015</v>
      </c>
      <c r="AT160" s="95">
        <f>AS160/AS$13*AU$8</f>
        <v>1572371.9852935011</v>
      </c>
      <c r="AU160" s="95">
        <f>$AJ160+$AN160+$AR160+AT160</f>
        <v>1572371.9852935011</v>
      </c>
      <c r="AV160" s="95">
        <f>IF(AU160&lt;$AI160,$AI160,0)</f>
        <v>0</v>
      </c>
      <c r="AW160" s="95">
        <f>'[4]Populations-merged FY22'!K153</f>
        <v>1208</v>
      </c>
      <c r="AX160" s="103">
        <f>AU160/AW160</f>
        <v>1301.6324381568718</v>
      </c>
      <c r="AY160" s="104">
        <f>'[4]Populations-merged FY22'!G153</f>
        <v>0</v>
      </c>
      <c r="AZ160" s="118">
        <f>AX160*AY160</f>
        <v>0</v>
      </c>
      <c r="BA160" s="119">
        <f>AU160-AZ160</f>
        <v>1572371.9852935011</v>
      </c>
      <c r="BB160" s="128">
        <f>BA160-BK160</f>
        <v>1572371.9852935011</v>
      </c>
      <c r="BC160" s="181"/>
      <c r="BD160" s="11"/>
      <c r="BE160" s="11"/>
      <c r="BF160" s="11"/>
      <c r="BG160" s="11"/>
      <c r="BH160" s="11"/>
      <c r="BI160" s="11"/>
      <c r="BJ160" s="11"/>
      <c r="BK160" s="11"/>
      <c r="BL160" s="11"/>
    </row>
    <row r="161" spans="1:64" ht="14.5" x14ac:dyDescent="0.35">
      <c r="A161" s="5"/>
      <c r="B161" s="20"/>
      <c r="C161" s="47"/>
      <c r="D161" s="147"/>
      <c r="E161" s="47"/>
      <c r="F161" s="47"/>
      <c r="G161" s="20"/>
      <c r="H161" s="20"/>
      <c r="I161" s="20"/>
      <c r="J161" s="20"/>
      <c r="K161" s="20"/>
      <c r="L161" s="20"/>
      <c r="M161" s="20"/>
      <c r="N161" s="20"/>
      <c r="O161" s="47"/>
      <c r="P161" s="148"/>
      <c r="Q161" s="149"/>
      <c r="R161" s="150"/>
      <c r="S161" s="151"/>
      <c r="T161" s="152"/>
      <c r="V161" s="20"/>
      <c r="W161" s="20"/>
      <c r="X161" s="20"/>
      <c r="Y161" s="20"/>
      <c r="Z161" s="20"/>
      <c r="AA161" s="20"/>
      <c r="AB161" s="20"/>
      <c r="AC161" s="20"/>
      <c r="AD161" s="153"/>
      <c r="AE161" s="154"/>
      <c r="AF161" s="154"/>
      <c r="AG161" s="154"/>
      <c r="AH161" s="154"/>
      <c r="AI161" s="20"/>
      <c r="AJ161" s="20"/>
      <c r="AK161" s="20"/>
      <c r="AL161" s="20"/>
      <c r="AM161" s="20"/>
      <c r="AN161" s="20"/>
      <c r="AO161" s="20"/>
      <c r="AP161" s="20"/>
      <c r="AQ161" s="20"/>
      <c r="AR161" s="20"/>
      <c r="AS161" s="20"/>
      <c r="AT161" s="20"/>
      <c r="AU161" s="20"/>
      <c r="AV161" s="20"/>
      <c r="AW161" s="20"/>
      <c r="AX161" s="7"/>
      <c r="AY161" s="20"/>
      <c r="AZ161" s="39"/>
      <c r="BA161" s="416"/>
      <c r="BB161" s="2"/>
      <c r="BC161" s="181"/>
      <c r="BD161" s="11"/>
      <c r="BE161" s="11"/>
      <c r="BF161" s="11"/>
      <c r="BG161" s="11"/>
      <c r="BH161" s="11"/>
      <c r="BI161" s="11"/>
      <c r="BJ161" s="11"/>
      <c r="BK161" s="11"/>
      <c r="BL161" s="11"/>
    </row>
    <row r="162" spans="1:64" ht="23.5" thickBot="1" x14ac:dyDescent="0.3">
      <c r="A162" s="5"/>
      <c r="B162" s="155" t="s">
        <v>504</v>
      </c>
      <c r="C162" s="47"/>
      <c r="D162" s="47"/>
      <c r="E162" s="47"/>
      <c r="F162" s="47"/>
      <c r="G162" s="47"/>
      <c r="H162" s="47">
        <f>SUM(H15:H160)</f>
        <v>125635437.20610818</v>
      </c>
      <c r="I162" s="47">
        <f>SUM(I15:I160)</f>
        <v>28544064.082386214</v>
      </c>
      <c r="J162" s="47">
        <f>SUM(J15:J160)</f>
        <v>84533552.367188439</v>
      </c>
      <c r="K162" s="47">
        <f>SUM(K15:K160)</f>
        <v>84804476.257073417</v>
      </c>
      <c r="L162" s="47">
        <f>SUM(L15:L160)</f>
        <v>323517529.9127562</v>
      </c>
      <c r="M162" s="20"/>
      <c r="N162" s="20"/>
      <c r="O162" s="47"/>
      <c r="P162" s="147"/>
      <c r="Q162" s="149"/>
      <c r="R162" s="150"/>
      <c r="S162" s="151"/>
      <c r="T162" s="152"/>
      <c r="V162" s="20"/>
      <c r="W162" s="20"/>
      <c r="X162" s="20"/>
      <c r="Y162" s="20"/>
      <c r="Z162" s="20"/>
      <c r="AA162" s="20"/>
      <c r="AB162" s="20"/>
      <c r="AC162" s="20"/>
      <c r="AD162" s="153"/>
      <c r="AE162" s="154"/>
      <c r="AF162" s="154"/>
      <c r="AG162" s="154"/>
      <c r="AH162" s="154"/>
      <c r="AI162" s="20"/>
      <c r="AJ162" s="20"/>
      <c r="AK162" s="20"/>
      <c r="AL162" s="20"/>
      <c r="AM162" s="20"/>
      <c r="AN162" s="20"/>
      <c r="AO162" s="20"/>
      <c r="AP162" s="20"/>
      <c r="AQ162" s="20"/>
      <c r="AR162" s="20"/>
      <c r="AS162" s="20"/>
      <c r="AT162" s="20"/>
      <c r="AU162" s="20"/>
      <c r="AV162" s="20"/>
      <c r="AW162" s="20"/>
      <c r="AX162" s="7"/>
      <c r="AY162" s="20"/>
      <c r="AZ162" s="39"/>
      <c r="BA162" s="416"/>
      <c r="BB162" s="156"/>
      <c r="BC162" s="58"/>
      <c r="BD162" s="11"/>
      <c r="BE162" s="11"/>
      <c r="BF162" s="11"/>
      <c r="BG162" s="11"/>
      <c r="BH162" s="11"/>
      <c r="BI162" s="11"/>
      <c r="BJ162" s="11"/>
      <c r="BK162" s="11"/>
      <c r="BL162" s="11"/>
    </row>
    <row r="163" spans="1:64" ht="13" x14ac:dyDescent="0.3">
      <c r="C163" s="157"/>
      <c r="D163" s="158"/>
      <c r="E163" s="157"/>
      <c r="F163" s="157"/>
      <c r="G163" s="159"/>
      <c r="H163" s="20"/>
      <c r="I163" s="20"/>
      <c r="J163" s="20"/>
      <c r="K163" s="160"/>
      <c r="L163" s="161">
        <f>A8-L162</f>
        <v>8.7243795394897461E-2</v>
      </c>
      <c r="M163" s="161"/>
      <c r="N163" s="161"/>
      <c r="P163" s="147"/>
      <c r="R163" s="20">
        <f>M163</f>
        <v>0</v>
      </c>
      <c r="AU163" s="20"/>
      <c r="AX163" s="7"/>
      <c r="AY163" s="47">
        <f>SUM(AY16:AY161)</f>
        <v>1932</v>
      </c>
      <c r="AZ163" s="44">
        <f>SUM(AZ15:AZ160)</f>
        <v>2968714</v>
      </c>
      <c r="BA163" s="54">
        <f>SUM(BA15:BA157)</f>
        <v>293627923.3847062</v>
      </c>
      <c r="BB163" s="44">
        <f>SUM(BB15:BB160,BH166)</f>
        <v>295200295.36999971</v>
      </c>
      <c r="BC163" s="146"/>
      <c r="BD163" s="162" t="s">
        <v>505</v>
      </c>
      <c r="BE163" s="163">
        <f>AW7</f>
        <v>165762.92359942364</v>
      </c>
      <c r="BF163" s="11"/>
      <c r="BG163" s="164" t="s">
        <v>357</v>
      </c>
      <c r="BH163" s="165">
        <f>BH157</f>
        <v>163920</v>
      </c>
      <c r="BI163" s="11"/>
      <c r="BJ163" s="11"/>
      <c r="BK163" s="11"/>
      <c r="BL163" s="11"/>
    </row>
    <row r="164" spans="1:64" ht="38.5" thickBot="1" x14ac:dyDescent="0.35">
      <c r="D164" s="147"/>
      <c r="E164" s="47"/>
      <c r="F164" s="47"/>
      <c r="G164" s="20"/>
      <c r="H164" s="20"/>
      <c r="K164" s="51" t="s">
        <v>506</v>
      </c>
      <c r="L164" s="161">
        <f>A9</f>
        <v>22646228.100000001</v>
      </c>
      <c r="M164" s="161">
        <f>L164</f>
        <v>22646228.100000001</v>
      </c>
      <c r="N164" s="161" t="s">
        <v>506</v>
      </c>
      <c r="R164" s="20"/>
      <c r="U164" s="166" t="s">
        <v>507</v>
      </c>
      <c r="V164" s="161">
        <f>$M164</f>
        <v>22646228.100000001</v>
      </c>
      <c r="X164" s="161">
        <f>$M164</f>
        <v>22646228.100000001</v>
      </c>
      <c r="AS164" s="6" t="s">
        <v>508</v>
      </c>
      <c r="AT164" s="6"/>
      <c r="AU164" s="161">
        <f>$M164</f>
        <v>22646228.100000001</v>
      </c>
      <c r="AX164" s="7"/>
      <c r="AY164" s="5"/>
      <c r="AZ164" s="417"/>
      <c r="BB164" s="44">
        <f>AZ163</f>
        <v>2968714</v>
      </c>
      <c r="BC164" s="146"/>
      <c r="BD164" s="167" t="s">
        <v>509</v>
      </c>
      <c r="BE164" s="168">
        <f>BJ157-BJ55</f>
        <v>18084</v>
      </c>
      <c r="BF164" s="11"/>
      <c r="BG164" s="169" t="s">
        <v>355</v>
      </c>
      <c r="BH164" s="170">
        <f>BD157</f>
        <v>211763</v>
      </c>
      <c r="BI164" s="11"/>
      <c r="BJ164" s="11"/>
      <c r="BK164" s="11"/>
      <c r="BL164" s="11"/>
    </row>
    <row r="165" spans="1:64" ht="13.5" thickBot="1" x14ac:dyDescent="0.35">
      <c r="H165" s="20"/>
      <c r="K165" s="51" t="s">
        <v>510</v>
      </c>
      <c r="L165" s="161">
        <f>A10</f>
        <v>2702292.5300000003</v>
      </c>
      <c r="M165" s="161">
        <f>L165</f>
        <v>2702292.5300000003</v>
      </c>
      <c r="N165" s="6" t="s">
        <v>511</v>
      </c>
      <c r="R165" s="5"/>
      <c r="U165" s="166" t="s">
        <v>512</v>
      </c>
      <c r="V165" s="161">
        <f>$M165</f>
        <v>2702292.5300000003</v>
      </c>
      <c r="X165" s="161">
        <f>$M165</f>
        <v>2702292.5300000003</v>
      </c>
      <c r="AS165" s="6" t="s">
        <v>513</v>
      </c>
      <c r="AT165" s="6"/>
      <c r="AU165" s="161">
        <f>$M165</f>
        <v>2702292.5300000003</v>
      </c>
      <c r="AX165" s="7"/>
      <c r="AY165" s="5"/>
      <c r="AZ165" s="171"/>
      <c r="BB165" s="44">
        <f>SUM(BB163:BB164)</f>
        <v>298169009.36999971</v>
      </c>
      <c r="BC165" s="11"/>
      <c r="BD165" s="172" t="s">
        <v>514</v>
      </c>
      <c r="BE165" s="168">
        <f>BE163+BE164</f>
        <v>183846.92359942364</v>
      </c>
      <c r="BF165" s="11"/>
      <c r="BG165" s="173" t="s">
        <v>356</v>
      </c>
      <c r="BH165" s="174">
        <f>BF157</f>
        <v>34829</v>
      </c>
      <c r="BI165" s="11"/>
      <c r="BJ165" s="11"/>
      <c r="BK165" s="11"/>
      <c r="BL165" s="11"/>
    </row>
    <row r="166" spans="1:64" ht="39.5" thickBot="1" x14ac:dyDescent="0.35">
      <c r="K166" s="175" t="s">
        <v>515</v>
      </c>
      <c r="L166" s="161">
        <f>C11</f>
        <v>0</v>
      </c>
      <c r="M166" s="161">
        <v>0</v>
      </c>
      <c r="N166" s="418" t="s">
        <v>516</v>
      </c>
      <c r="R166" s="5"/>
      <c r="X166" s="38">
        <f>A11</f>
        <v>0</v>
      </c>
      <c r="AS166" s="521" t="s">
        <v>517</v>
      </c>
      <c r="AT166" s="6"/>
      <c r="AU166" s="520">
        <f>A11</f>
        <v>0</v>
      </c>
      <c r="AX166" s="7"/>
      <c r="AY166" s="5"/>
      <c r="BB166" s="2"/>
      <c r="BC166" s="146"/>
      <c r="BD166" s="11"/>
      <c r="BE166" s="11"/>
      <c r="BF166" s="11"/>
      <c r="BG166" s="177" t="s">
        <v>518</v>
      </c>
      <c r="BH166" s="168">
        <f>SUM(BH163:BH165)</f>
        <v>410512</v>
      </c>
      <c r="BI166" s="11"/>
      <c r="BJ166" s="11"/>
      <c r="BK166" s="11"/>
      <c r="BL166" s="11"/>
    </row>
    <row r="167" spans="1:64" ht="13" x14ac:dyDescent="0.3">
      <c r="R167" s="5"/>
      <c r="X167" s="20"/>
      <c r="AS167" s="178" t="s">
        <v>519</v>
      </c>
      <c r="AT167" s="6"/>
      <c r="AU167" s="161"/>
      <c r="AX167" s="7"/>
      <c r="AY167" s="5"/>
      <c r="BB167" s="2"/>
      <c r="BC167" s="11"/>
      <c r="BD167" s="11"/>
      <c r="BE167" s="11"/>
      <c r="BF167" s="11"/>
      <c r="BG167" s="11"/>
      <c r="BH167" s="11"/>
      <c r="BI167" s="11"/>
      <c r="BJ167" s="11"/>
      <c r="BK167" s="11"/>
      <c r="BL167" s="11"/>
    </row>
    <row r="168" spans="1:64" x14ac:dyDescent="0.25">
      <c r="BD168" s="44"/>
    </row>
    <row r="4999" spans="1:2" ht="13" thickBot="1" x14ac:dyDescent="0.3"/>
    <row r="5000" spans="1:2" ht="13.5" thickBot="1" x14ac:dyDescent="0.35">
      <c r="A5000" s="519" t="s">
        <v>555</v>
      </c>
      <c r="B5000" s="518">
        <v>43998</v>
      </c>
    </row>
  </sheetData>
  <mergeCells count="12">
    <mergeCell ref="BE13:BF13"/>
    <mergeCell ref="BG13:BH13"/>
    <mergeCell ref="BI13:BJ13"/>
    <mergeCell ref="BC158:BD158"/>
    <mergeCell ref="BE158:BF158"/>
    <mergeCell ref="BG158:BH158"/>
    <mergeCell ref="BI158:BJ158"/>
    <mergeCell ref="C8:E8"/>
    <mergeCell ref="Q8:S8"/>
    <mergeCell ref="C9:E9"/>
    <mergeCell ref="BC9:BD9"/>
    <mergeCell ref="BC13:BD13"/>
  </mergeCells>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L152"/>
  <sheetViews>
    <sheetView workbookViewId="0"/>
  </sheetViews>
  <sheetFormatPr defaultColWidth="9.1796875" defaultRowHeight="14" x14ac:dyDescent="0.3"/>
  <cols>
    <col min="1" max="1" width="40.81640625" style="267" customWidth="1"/>
    <col min="2" max="2" width="17.54296875" style="267" customWidth="1"/>
    <col min="3" max="3" width="15.1796875" style="267" customWidth="1"/>
    <col min="4" max="4" width="16.7265625" style="267" customWidth="1"/>
    <col min="5" max="5" width="17" style="267" customWidth="1"/>
    <col min="6" max="6" width="10.26953125" style="267" customWidth="1"/>
    <col min="7" max="7" width="21.453125" style="269" customWidth="1"/>
    <col min="8" max="8" width="18.7265625" style="269" customWidth="1"/>
    <col min="9" max="9" width="18.7265625" style="217" customWidth="1"/>
    <col min="10" max="10" width="20.7265625" style="217" customWidth="1"/>
    <col min="11" max="11" width="25.26953125" style="217" customWidth="1"/>
    <col min="12" max="16384" width="9.1796875" style="217"/>
  </cols>
  <sheetData>
    <row r="1" spans="1:12" ht="45.5" thickBot="1" x14ac:dyDescent="0.35">
      <c r="A1" s="261" t="s">
        <v>79</v>
      </c>
      <c r="B1" s="284" t="s">
        <v>582</v>
      </c>
      <c r="C1" s="283" t="s">
        <v>583</v>
      </c>
      <c r="D1" s="282" t="s">
        <v>3</v>
      </c>
      <c r="E1" s="281" t="s">
        <v>4</v>
      </c>
      <c r="F1" s="261"/>
      <c r="G1" s="275" t="s">
        <v>582</v>
      </c>
      <c r="H1" s="276" t="s">
        <v>584</v>
      </c>
      <c r="I1" s="277" t="s">
        <v>3</v>
      </c>
      <c r="J1" s="278" t="s">
        <v>4</v>
      </c>
    </row>
    <row r="2" spans="1:12" hidden="1" x14ac:dyDescent="0.3">
      <c r="A2" s="273" t="s">
        <v>359</v>
      </c>
      <c r="B2" s="309"/>
      <c r="C2" s="310"/>
      <c r="D2" s="310"/>
      <c r="E2" s="311"/>
      <c r="F2" s="268"/>
      <c r="G2" s="288"/>
      <c r="H2" s="289"/>
      <c r="I2" s="290"/>
      <c r="J2" s="279"/>
      <c r="K2" s="269"/>
      <c r="L2" s="326"/>
    </row>
    <row r="3" spans="1:12" hidden="1" x14ac:dyDescent="0.3">
      <c r="A3" s="274" t="s">
        <v>360</v>
      </c>
      <c r="B3" s="312"/>
      <c r="C3" s="270"/>
      <c r="D3" s="270"/>
      <c r="E3" s="313"/>
      <c r="F3" s="271"/>
      <c r="G3" s="291"/>
      <c r="H3" s="292"/>
      <c r="I3" s="293"/>
      <c r="J3" s="280"/>
      <c r="K3" s="269"/>
      <c r="L3" s="326"/>
    </row>
    <row r="4" spans="1:12" hidden="1" x14ac:dyDescent="0.3">
      <c r="A4" s="274" t="s">
        <v>361</v>
      </c>
      <c r="B4" s="312"/>
      <c r="C4" s="270"/>
      <c r="D4" s="270"/>
      <c r="E4" s="313"/>
      <c r="F4" s="271"/>
      <c r="G4" s="291"/>
      <c r="H4" s="292"/>
      <c r="I4" s="293"/>
      <c r="J4" s="280"/>
      <c r="K4" s="269"/>
      <c r="L4" s="326"/>
    </row>
    <row r="5" spans="1:12" x14ac:dyDescent="0.3">
      <c r="A5" s="274" t="s">
        <v>362</v>
      </c>
      <c r="B5" s="314" t="e">
        <f t="shared" ref="B5:B53" si="0">G5</f>
        <v>#REF!</v>
      </c>
      <c r="C5" s="299">
        <v>53944</v>
      </c>
      <c r="D5" s="304" t="e">
        <f>B5-C5</f>
        <v>#REF!</v>
      </c>
      <c r="E5" s="315" t="e">
        <f t="shared" ref="E5:E53" si="1">(B5-C5)/C5</f>
        <v>#REF!</v>
      </c>
      <c r="F5" s="271"/>
      <c r="G5" s="294" t="e">
        <f>#REF!</f>
        <v>#REF!</v>
      </c>
      <c r="H5" s="264" t="e">
        <f>#REF!</f>
        <v>#REF!</v>
      </c>
      <c r="I5" s="301" t="e">
        <f t="shared" ref="I5:I53" si="2">SUM(G5-H5)</f>
        <v>#REF!</v>
      </c>
      <c r="J5" s="307" t="e">
        <f t="shared" ref="J5:J53" si="3">(G5-H5)/H5</f>
        <v>#REF!</v>
      </c>
      <c r="K5" s="269"/>
      <c r="L5" s="326"/>
    </row>
    <row r="6" spans="1:12" hidden="1" x14ac:dyDescent="0.3">
      <c r="A6" s="274" t="s">
        <v>363</v>
      </c>
      <c r="B6" s="314"/>
      <c r="C6" s="299"/>
      <c r="D6" s="304"/>
      <c r="E6" s="316"/>
      <c r="F6" s="271"/>
      <c r="G6" s="294"/>
      <c r="H6" s="264"/>
      <c r="I6" s="301"/>
      <c r="J6" s="285"/>
      <c r="K6" s="269"/>
      <c r="L6" s="326"/>
    </row>
    <row r="7" spans="1:12" hidden="1" x14ac:dyDescent="0.3">
      <c r="A7" s="274" t="s">
        <v>364</v>
      </c>
      <c r="B7" s="314"/>
      <c r="C7" s="299"/>
      <c r="D7" s="304"/>
      <c r="E7" s="316"/>
      <c r="F7" s="271"/>
      <c r="G7" s="294"/>
      <c r="H7" s="264"/>
      <c r="I7" s="301"/>
      <c r="J7" s="285"/>
      <c r="K7" s="269"/>
      <c r="L7" s="326"/>
    </row>
    <row r="8" spans="1:12" x14ac:dyDescent="0.3">
      <c r="A8" s="274" t="s">
        <v>365</v>
      </c>
      <c r="B8" s="314" t="e">
        <f t="shared" si="0"/>
        <v>#REF!</v>
      </c>
      <c r="C8" s="299">
        <v>923732</v>
      </c>
      <c r="D8" s="304" t="e">
        <f t="shared" ref="D8:D53" si="4">B8-C8</f>
        <v>#REF!</v>
      </c>
      <c r="E8" s="316" t="e">
        <f t="shared" si="1"/>
        <v>#REF!</v>
      </c>
      <c r="F8" s="271"/>
      <c r="G8" s="294" t="e">
        <f>#REF!</f>
        <v>#REF!</v>
      </c>
      <c r="H8" s="264" t="e">
        <f>#REF!</f>
        <v>#REF!</v>
      </c>
      <c r="I8" s="301" t="e">
        <f t="shared" si="2"/>
        <v>#REF!</v>
      </c>
      <c r="J8" s="307" t="e">
        <f t="shared" si="3"/>
        <v>#REF!</v>
      </c>
      <c r="K8" s="269"/>
      <c r="L8" s="326"/>
    </row>
    <row r="9" spans="1:12" hidden="1" x14ac:dyDescent="0.3">
      <c r="A9" s="274" t="s">
        <v>366</v>
      </c>
      <c r="B9" s="314"/>
      <c r="C9" s="299"/>
      <c r="D9" s="304"/>
      <c r="E9" s="316"/>
      <c r="F9" s="271"/>
      <c r="G9" s="294"/>
      <c r="H9" s="264"/>
      <c r="I9" s="301"/>
      <c r="J9" s="285"/>
      <c r="K9" s="269"/>
      <c r="L9" s="326"/>
    </row>
    <row r="10" spans="1:12" hidden="1" x14ac:dyDescent="0.3">
      <c r="A10" s="274" t="s">
        <v>367</v>
      </c>
      <c r="B10" s="314"/>
      <c r="C10" s="299"/>
      <c r="D10" s="304"/>
      <c r="E10" s="316"/>
      <c r="F10" s="271"/>
      <c r="G10" s="294"/>
      <c r="H10" s="264"/>
      <c r="I10" s="301"/>
      <c r="J10" s="285"/>
      <c r="K10" s="269"/>
      <c r="L10" s="326"/>
    </row>
    <row r="11" spans="1:12" hidden="1" x14ac:dyDescent="0.3">
      <c r="A11" s="274" t="s">
        <v>368</v>
      </c>
      <c r="B11" s="314"/>
      <c r="C11" s="299"/>
      <c r="D11" s="304"/>
      <c r="E11" s="316"/>
      <c r="F11" s="271"/>
      <c r="G11" s="294"/>
      <c r="H11" s="264"/>
      <c r="I11" s="301"/>
      <c r="J11" s="285"/>
      <c r="K11" s="269"/>
      <c r="L11" s="326"/>
    </row>
    <row r="12" spans="1:12" hidden="1" x14ac:dyDescent="0.3">
      <c r="A12" s="274" t="s">
        <v>369</v>
      </c>
      <c r="B12" s="314"/>
      <c r="C12" s="299"/>
      <c r="D12" s="304"/>
      <c r="E12" s="316"/>
      <c r="F12" s="271"/>
      <c r="G12" s="294"/>
      <c r="H12" s="264"/>
      <c r="I12" s="301"/>
      <c r="J12" s="285"/>
      <c r="K12" s="269"/>
      <c r="L12" s="326"/>
    </row>
    <row r="13" spans="1:12" x14ac:dyDescent="0.3">
      <c r="A13" s="274" t="s">
        <v>370</v>
      </c>
      <c r="B13" s="314" t="e">
        <f t="shared" si="0"/>
        <v>#REF!</v>
      </c>
      <c r="C13" s="299">
        <v>112399</v>
      </c>
      <c r="D13" s="304" t="e">
        <f t="shared" si="4"/>
        <v>#REF!</v>
      </c>
      <c r="E13" s="316" t="e">
        <f t="shared" si="1"/>
        <v>#REF!</v>
      </c>
      <c r="F13" s="271"/>
      <c r="G13" s="294" t="e">
        <f>#REF!</f>
        <v>#REF!</v>
      </c>
      <c r="H13" s="264" t="e">
        <f>#REF!</f>
        <v>#REF!</v>
      </c>
      <c r="I13" s="301" t="e">
        <f t="shared" si="2"/>
        <v>#REF!</v>
      </c>
      <c r="J13" s="285" t="e">
        <f t="shared" si="3"/>
        <v>#REF!</v>
      </c>
      <c r="K13" s="269"/>
      <c r="L13" s="326"/>
    </row>
    <row r="14" spans="1:12" hidden="1" x14ac:dyDescent="0.3">
      <c r="A14" s="274" t="s">
        <v>371</v>
      </c>
      <c r="B14" s="314"/>
      <c r="C14" s="299"/>
      <c r="D14" s="304"/>
      <c r="E14" s="316"/>
      <c r="F14" s="271"/>
      <c r="G14" s="294"/>
      <c r="H14" s="264"/>
      <c r="I14" s="301"/>
      <c r="J14" s="285"/>
      <c r="K14" s="269"/>
      <c r="L14" s="326"/>
    </row>
    <row r="15" spans="1:12" x14ac:dyDescent="0.3">
      <c r="A15" s="274" t="s">
        <v>372</v>
      </c>
      <c r="B15" s="314" t="e">
        <f t="shared" si="0"/>
        <v>#REF!</v>
      </c>
      <c r="C15" s="299">
        <v>16059</v>
      </c>
      <c r="D15" s="304" t="e">
        <f t="shared" si="4"/>
        <v>#REF!</v>
      </c>
      <c r="E15" s="315" t="e">
        <f t="shared" si="1"/>
        <v>#REF!</v>
      </c>
      <c r="F15" s="271"/>
      <c r="G15" s="294" t="e">
        <f>#REF!</f>
        <v>#REF!</v>
      </c>
      <c r="H15" s="264" t="e">
        <f>#REF!</f>
        <v>#REF!</v>
      </c>
      <c r="I15" s="301" t="e">
        <f t="shared" si="2"/>
        <v>#REF!</v>
      </c>
      <c r="J15" s="307" t="e">
        <f t="shared" si="3"/>
        <v>#REF!</v>
      </c>
      <c r="K15" s="269"/>
      <c r="L15" s="326"/>
    </row>
    <row r="16" spans="1:12" hidden="1" x14ac:dyDescent="0.3">
      <c r="A16" s="274" t="s">
        <v>373</v>
      </c>
      <c r="B16" s="314"/>
      <c r="C16" s="299"/>
      <c r="D16" s="304"/>
      <c r="E16" s="316"/>
      <c r="F16" s="271"/>
      <c r="G16" s="294"/>
      <c r="H16" s="264"/>
      <c r="I16" s="301"/>
      <c r="J16" s="285"/>
      <c r="K16" s="269"/>
      <c r="L16" s="326"/>
    </row>
    <row r="17" spans="1:12" hidden="1" x14ac:dyDescent="0.3">
      <c r="A17" s="274" t="s">
        <v>374</v>
      </c>
      <c r="B17" s="314"/>
      <c r="C17" s="299"/>
      <c r="D17" s="304"/>
      <c r="E17" s="316"/>
      <c r="F17" s="271"/>
      <c r="G17" s="294"/>
      <c r="H17" s="264"/>
      <c r="I17" s="301"/>
      <c r="J17" s="285"/>
      <c r="K17" s="269"/>
      <c r="L17" s="326"/>
    </row>
    <row r="18" spans="1:12" hidden="1" x14ac:dyDescent="0.3">
      <c r="A18" s="274" t="s">
        <v>375</v>
      </c>
      <c r="B18" s="314"/>
      <c r="C18" s="299"/>
      <c r="D18" s="304"/>
      <c r="E18" s="316"/>
      <c r="F18" s="271"/>
      <c r="G18" s="294"/>
      <c r="H18" s="264"/>
      <c r="I18" s="301"/>
      <c r="J18" s="285"/>
      <c r="K18" s="269"/>
      <c r="L18" s="326"/>
    </row>
    <row r="19" spans="1:12" hidden="1" x14ac:dyDescent="0.3">
      <c r="A19" s="274" t="s">
        <v>376</v>
      </c>
      <c r="B19" s="314"/>
      <c r="C19" s="299"/>
      <c r="D19" s="304"/>
      <c r="E19" s="316"/>
      <c r="F19" s="271"/>
      <c r="G19" s="294"/>
      <c r="H19" s="264"/>
      <c r="I19" s="301"/>
      <c r="J19" s="285"/>
      <c r="K19" s="269"/>
      <c r="L19" s="326"/>
    </row>
    <row r="20" spans="1:12" hidden="1" x14ac:dyDescent="0.3">
      <c r="A20" s="274" t="s">
        <v>377</v>
      </c>
      <c r="B20" s="314"/>
      <c r="C20" s="299"/>
      <c r="D20" s="304"/>
      <c r="E20" s="316"/>
      <c r="F20" s="271"/>
      <c r="G20" s="294"/>
      <c r="H20" s="264"/>
      <c r="I20" s="301"/>
      <c r="J20" s="285"/>
      <c r="K20" s="269"/>
      <c r="L20" s="326"/>
    </row>
    <row r="21" spans="1:12" hidden="1" x14ac:dyDescent="0.3">
      <c r="A21" s="274" t="s">
        <v>378</v>
      </c>
      <c r="B21" s="314"/>
      <c r="C21" s="299"/>
      <c r="D21" s="304"/>
      <c r="E21" s="316"/>
      <c r="F21" s="271"/>
      <c r="G21" s="294"/>
      <c r="H21" s="264"/>
      <c r="I21" s="301"/>
      <c r="J21" s="285"/>
      <c r="K21" s="269"/>
      <c r="L21" s="326"/>
    </row>
    <row r="22" spans="1:12" hidden="1" x14ac:dyDescent="0.3">
      <c r="A22" s="274" t="s">
        <v>379</v>
      </c>
      <c r="B22" s="314"/>
      <c r="C22" s="299"/>
      <c r="D22" s="304"/>
      <c r="E22" s="316"/>
      <c r="F22" s="271"/>
      <c r="G22" s="294"/>
      <c r="H22" s="264"/>
      <c r="I22" s="301"/>
      <c r="J22" s="285"/>
      <c r="K22" s="269"/>
      <c r="L22" s="326"/>
    </row>
    <row r="23" spans="1:12" hidden="1" x14ac:dyDescent="0.3">
      <c r="A23" s="274" t="s">
        <v>380</v>
      </c>
      <c r="B23" s="314"/>
      <c r="C23" s="299"/>
      <c r="D23" s="304"/>
      <c r="E23" s="316"/>
      <c r="F23" s="271"/>
      <c r="G23" s="294"/>
      <c r="H23" s="264"/>
      <c r="I23" s="301"/>
      <c r="J23" s="285"/>
      <c r="K23" s="269"/>
      <c r="L23" s="326"/>
    </row>
    <row r="24" spans="1:12" x14ac:dyDescent="0.3">
      <c r="A24" s="274" t="s">
        <v>381</v>
      </c>
      <c r="B24" s="314" t="e">
        <f t="shared" si="0"/>
        <v>#REF!</v>
      </c>
      <c r="C24" s="299">
        <v>17353</v>
      </c>
      <c r="D24" s="304" t="e">
        <f t="shared" si="4"/>
        <v>#REF!</v>
      </c>
      <c r="E24" s="315" t="e">
        <f t="shared" si="1"/>
        <v>#REF!</v>
      </c>
      <c r="F24" s="271"/>
      <c r="G24" s="294" t="e">
        <f>#REF!</f>
        <v>#REF!</v>
      </c>
      <c r="H24" s="264" t="e">
        <f>#REF!</f>
        <v>#REF!</v>
      </c>
      <c r="I24" s="301" t="e">
        <f t="shared" si="2"/>
        <v>#REF!</v>
      </c>
      <c r="J24" s="285" t="e">
        <f t="shared" si="3"/>
        <v>#REF!</v>
      </c>
      <c r="K24" s="269"/>
      <c r="L24" s="326"/>
    </row>
    <row r="25" spans="1:12" hidden="1" x14ac:dyDescent="0.3">
      <c r="A25" s="274" t="s">
        <v>382</v>
      </c>
      <c r="B25" s="314"/>
      <c r="C25" s="299"/>
      <c r="D25" s="304"/>
      <c r="E25" s="316"/>
      <c r="F25" s="271"/>
      <c r="G25" s="294"/>
      <c r="H25" s="264"/>
      <c r="I25" s="301"/>
      <c r="J25" s="285"/>
      <c r="K25" s="269"/>
      <c r="L25" s="326"/>
    </row>
    <row r="26" spans="1:12" hidden="1" x14ac:dyDescent="0.3">
      <c r="A26" s="274" t="s">
        <v>383</v>
      </c>
      <c r="B26" s="314"/>
      <c r="C26" s="299"/>
      <c r="D26" s="304"/>
      <c r="E26" s="316"/>
      <c r="F26" s="271"/>
      <c r="G26" s="294"/>
      <c r="H26" s="264"/>
      <c r="I26" s="301"/>
      <c r="J26" s="285"/>
      <c r="K26" s="269"/>
      <c r="L26" s="326"/>
    </row>
    <row r="27" spans="1:12" hidden="1" x14ac:dyDescent="0.3">
      <c r="A27" s="274" t="s">
        <v>384</v>
      </c>
      <c r="B27" s="314"/>
      <c r="C27" s="299"/>
      <c r="D27" s="304"/>
      <c r="E27" s="316"/>
      <c r="F27" s="271"/>
      <c r="G27" s="294"/>
      <c r="H27" s="264"/>
      <c r="I27" s="301"/>
      <c r="J27" s="285"/>
      <c r="K27" s="269"/>
      <c r="L27" s="326"/>
    </row>
    <row r="28" spans="1:12" hidden="1" x14ac:dyDescent="0.3">
      <c r="A28" s="274" t="s">
        <v>385</v>
      </c>
      <c r="B28" s="314"/>
      <c r="C28" s="299"/>
      <c r="D28" s="304"/>
      <c r="E28" s="316"/>
      <c r="F28" s="271"/>
      <c r="G28" s="294"/>
      <c r="H28" s="264"/>
      <c r="I28" s="301"/>
      <c r="J28" s="285"/>
      <c r="K28" s="269"/>
      <c r="L28" s="326"/>
    </row>
    <row r="29" spans="1:12" hidden="1" x14ac:dyDescent="0.3">
      <c r="A29" s="274" t="s">
        <v>386</v>
      </c>
      <c r="B29" s="314"/>
      <c r="C29" s="299"/>
      <c r="D29" s="304"/>
      <c r="E29" s="316"/>
      <c r="F29" s="271"/>
      <c r="G29" s="294"/>
      <c r="H29" s="264"/>
      <c r="I29" s="301"/>
      <c r="J29" s="285"/>
      <c r="K29" s="269"/>
      <c r="L29" s="326"/>
    </row>
    <row r="30" spans="1:12" x14ac:dyDescent="0.3">
      <c r="A30" s="274" t="s">
        <v>387</v>
      </c>
      <c r="B30" s="314" t="e">
        <f t="shared" si="0"/>
        <v>#REF!</v>
      </c>
      <c r="C30" s="299">
        <v>7458</v>
      </c>
      <c r="D30" s="304" t="e">
        <f t="shared" si="4"/>
        <v>#REF!</v>
      </c>
      <c r="E30" s="316" t="e">
        <f t="shared" si="1"/>
        <v>#REF!</v>
      </c>
      <c r="F30" s="271"/>
      <c r="G30" s="294" t="e">
        <f>#REF!</f>
        <v>#REF!</v>
      </c>
      <c r="H30" s="264" t="e">
        <f>#REF!</f>
        <v>#REF!</v>
      </c>
      <c r="I30" s="301" t="e">
        <f t="shared" si="2"/>
        <v>#REF!</v>
      </c>
      <c r="J30" s="307" t="e">
        <f t="shared" si="3"/>
        <v>#REF!</v>
      </c>
      <c r="K30" s="269"/>
      <c r="L30" s="326"/>
    </row>
    <row r="31" spans="1:12" x14ac:dyDescent="0.3">
      <c r="A31" s="274" t="s">
        <v>388</v>
      </c>
      <c r="B31" s="314" t="e">
        <f t="shared" si="0"/>
        <v>#REF!</v>
      </c>
      <c r="C31" s="299">
        <v>249512</v>
      </c>
      <c r="D31" s="304" t="e">
        <f t="shared" si="4"/>
        <v>#REF!</v>
      </c>
      <c r="E31" s="316" t="e">
        <f t="shared" si="1"/>
        <v>#REF!</v>
      </c>
      <c r="F31" s="271"/>
      <c r="G31" s="294" t="e">
        <f>#REF!</f>
        <v>#REF!</v>
      </c>
      <c r="H31" s="264" t="e">
        <f>#REF!</f>
        <v>#REF!</v>
      </c>
      <c r="I31" s="301" t="e">
        <f t="shared" si="2"/>
        <v>#REF!</v>
      </c>
      <c r="J31" s="285" t="e">
        <f t="shared" si="3"/>
        <v>#REF!</v>
      </c>
      <c r="K31" s="269"/>
      <c r="L31" s="326"/>
    </row>
    <row r="32" spans="1:12" hidden="1" x14ac:dyDescent="0.3">
      <c r="A32" s="274" t="s">
        <v>389</v>
      </c>
      <c r="B32" s="314"/>
      <c r="C32" s="299"/>
      <c r="D32" s="304"/>
      <c r="E32" s="316"/>
      <c r="F32" s="271"/>
      <c r="G32" s="294"/>
      <c r="H32" s="264"/>
      <c r="I32" s="301"/>
      <c r="J32" s="285"/>
      <c r="K32" s="269"/>
      <c r="L32" s="326"/>
    </row>
    <row r="33" spans="1:12" hidden="1" x14ac:dyDescent="0.3">
      <c r="A33" s="274" t="s">
        <v>390</v>
      </c>
      <c r="B33" s="314"/>
      <c r="C33" s="299"/>
      <c r="D33" s="304"/>
      <c r="E33" s="316"/>
      <c r="F33" s="271"/>
      <c r="G33" s="294"/>
      <c r="H33" s="264"/>
      <c r="I33" s="301"/>
      <c r="J33" s="285"/>
      <c r="K33" s="269"/>
      <c r="L33" s="326"/>
    </row>
    <row r="34" spans="1:12" x14ac:dyDescent="0.3">
      <c r="A34" s="274" t="s">
        <v>391</v>
      </c>
      <c r="B34" s="314" t="e">
        <f t="shared" si="0"/>
        <v>#REF!</v>
      </c>
      <c r="C34" s="299">
        <v>36801</v>
      </c>
      <c r="D34" s="304" t="e">
        <f t="shared" si="4"/>
        <v>#REF!</v>
      </c>
      <c r="E34" s="316" t="e">
        <f t="shared" si="1"/>
        <v>#REF!</v>
      </c>
      <c r="F34" s="271"/>
      <c r="G34" s="294" t="e">
        <f>#REF!</f>
        <v>#REF!</v>
      </c>
      <c r="H34" s="264" t="e">
        <f>#REF!</f>
        <v>#REF!</v>
      </c>
      <c r="I34" s="301" t="e">
        <f t="shared" si="2"/>
        <v>#REF!</v>
      </c>
      <c r="J34" s="285" t="e">
        <f t="shared" si="3"/>
        <v>#REF!</v>
      </c>
      <c r="K34" s="269"/>
      <c r="L34" s="326"/>
    </row>
    <row r="35" spans="1:12" hidden="1" x14ac:dyDescent="0.3">
      <c r="A35" s="274" t="s">
        <v>392</v>
      </c>
      <c r="B35" s="314"/>
      <c r="C35" s="299"/>
      <c r="D35" s="304"/>
      <c r="E35" s="316"/>
      <c r="F35" s="271"/>
      <c r="G35" s="294"/>
      <c r="H35" s="264"/>
      <c r="I35" s="301"/>
      <c r="J35" s="285"/>
      <c r="K35" s="269"/>
      <c r="L35" s="326"/>
    </row>
    <row r="36" spans="1:12" hidden="1" x14ac:dyDescent="0.3">
      <c r="A36" s="274" t="s">
        <v>393</v>
      </c>
      <c r="B36" s="314"/>
      <c r="C36" s="299"/>
      <c r="D36" s="304"/>
      <c r="E36" s="316"/>
      <c r="F36" s="271"/>
      <c r="G36" s="294"/>
      <c r="H36" s="264"/>
      <c r="I36" s="301"/>
      <c r="J36" s="285"/>
      <c r="K36" s="269"/>
      <c r="L36" s="326"/>
    </row>
    <row r="37" spans="1:12" x14ac:dyDescent="0.3">
      <c r="A37" s="274" t="s">
        <v>394</v>
      </c>
      <c r="B37" s="314" t="e">
        <f t="shared" si="0"/>
        <v>#REF!</v>
      </c>
      <c r="C37" s="299">
        <v>41741</v>
      </c>
      <c r="D37" s="304" t="e">
        <f t="shared" si="4"/>
        <v>#REF!</v>
      </c>
      <c r="E37" s="315" t="e">
        <f t="shared" si="1"/>
        <v>#REF!</v>
      </c>
      <c r="F37" s="271"/>
      <c r="G37" s="294" t="e">
        <f>#REF!</f>
        <v>#REF!</v>
      </c>
      <c r="H37" s="264" t="e">
        <f>#REF!</f>
        <v>#REF!</v>
      </c>
      <c r="I37" s="301" t="e">
        <f t="shared" si="2"/>
        <v>#REF!</v>
      </c>
      <c r="J37" s="285" t="e">
        <f t="shared" si="3"/>
        <v>#REF!</v>
      </c>
      <c r="K37" s="269"/>
      <c r="L37" s="326"/>
    </row>
    <row r="38" spans="1:12" x14ac:dyDescent="0.3">
      <c r="A38" s="274" t="s">
        <v>395</v>
      </c>
      <c r="B38" s="314" t="e">
        <f t="shared" si="0"/>
        <v>#REF!</v>
      </c>
      <c r="C38" s="299">
        <v>34151</v>
      </c>
      <c r="D38" s="304" t="e">
        <f t="shared" si="4"/>
        <v>#REF!</v>
      </c>
      <c r="E38" s="315" t="e">
        <f t="shared" si="1"/>
        <v>#REF!</v>
      </c>
      <c r="F38" s="271"/>
      <c r="G38" s="294" t="e">
        <f>#REF!</f>
        <v>#REF!</v>
      </c>
      <c r="H38" s="264" t="e">
        <f>#REF!</f>
        <v>#REF!</v>
      </c>
      <c r="I38" s="301" t="e">
        <f t="shared" si="2"/>
        <v>#REF!</v>
      </c>
      <c r="J38" s="285" t="e">
        <f t="shared" si="3"/>
        <v>#REF!</v>
      </c>
      <c r="K38" s="269"/>
      <c r="L38" s="326"/>
    </row>
    <row r="39" spans="1:12" hidden="1" x14ac:dyDescent="0.3">
      <c r="A39" s="274" t="s">
        <v>396</v>
      </c>
      <c r="B39" s="314"/>
      <c r="C39" s="299"/>
      <c r="D39" s="304"/>
      <c r="E39" s="315"/>
      <c r="F39" s="271"/>
      <c r="G39" s="294"/>
      <c r="H39" s="264"/>
      <c r="I39" s="301"/>
      <c r="J39" s="285"/>
      <c r="K39" s="269"/>
      <c r="L39" s="326"/>
    </row>
    <row r="40" spans="1:12" hidden="1" x14ac:dyDescent="0.3">
      <c r="A40" s="274" t="s">
        <v>397</v>
      </c>
      <c r="B40" s="314"/>
      <c r="C40" s="299"/>
      <c r="D40" s="304"/>
      <c r="E40" s="316"/>
      <c r="F40" s="271"/>
      <c r="G40" s="294"/>
      <c r="H40" s="264"/>
      <c r="I40" s="301"/>
      <c r="J40" s="285"/>
      <c r="K40" s="269"/>
      <c r="L40" s="326"/>
    </row>
    <row r="41" spans="1:12" hidden="1" x14ac:dyDescent="0.3">
      <c r="A41" s="274" t="s">
        <v>398</v>
      </c>
      <c r="B41" s="314"/>
      <c r="C41" s="299"/>
      <c r="D41" s="304"/>
      <c r="E41" s="316"/>
      <c r="F41" s="271"/>
      <c r="G41" s="294"/>
      <c r="H41" s="264"/>
      <c r="I41" s="301"/>
      <c r="J41" s="285"/>
      <c r="K41" s="269"/>
      <c r="L41" s="326"/>
    </row>
    <row r="42" spans="1:12" hidden="1" x14ac:dyDescent="0.3">
      <c r="A42" s="274" t="s">
        <v>399</v>
      </c>
      <c r="B42" s="314"/>
      <c r="C42" s="299"/>
      <c r="D42" s="304"/>
      <c r="E42" s="316"/>
      <c r="F42" s="271"/>
      <c r="G42" s="294"/>
      <c r="H42" s="264"/>
      <c r="I42" s="301"/>
      <c r="J42" s="285"/>
      <c r="K42" s="269"/>
      <c r="L42" s="326"/>
    </row>
    <row r="43" spans="1:12" hidden="1" x14ac:dyDescent="0.3">
      <c r="A43" s="274" t="s">
        <v>400</v>
      </c>
      <c r="B43" s="314"/>
      <c r="C43" s="299"/>
      <c r="D43" s="304"/>
      <c r="E43" s="316"/>
      <c r="F43" s="271"/>
      <c r="G43" s="294"/>
      <c r="H43" s="264"/>
      <c r="I43" s="301"/>
      <c r="J43" s="285"/>
      <c r="K43" s="269"/>
      <c r="L43" s="326"/>
    </row>
    <row r="44" spans="1:12" hidden="1" x14ac:dyDescent="0.3">
      <c r="A44" s="274" t="s">
        <v>401</v>
      </c>
      <c r="B44" s="314"/>
      <c r="C44" s="299"/>
      <c r="D44" s="304"/>
      <c r="E44" s="316"/>
      <c r="F44" s="271"/>
      <c r="G44" s="294"/>
      <c r="H44" s="264"/>
      <c r="I44" s="301"/>
      <c r="J44" s="285"/>
      <c r="K44" s="269"/>
      <c r="L44" s="326"/>
    </row>
    <row r="45" spans="1:12" hidden="1" x14ac:dyDescent="0.3">
      <c r="A45" s="274" t="s">
        <v>402</v>
      </c>
      <c r="B45" s="314"/>
      <c r="C45" s="299"/>
      <c r="D45" s="304"/>
      <c r="E45" s="316"/>
      <c r="F45" s="271"/>
      <c r="G45" s="294"/>
      <c r="H45" s="264"/>
      <c r="I45" s="301"/>
      <c r="J45" s="285"/>
      <c r="K45" s="269"/>
      <c r="L45" s="326"/>
    </row>
    <row r="46" spans="1:12" hidden="1" x14ac:dyDescent="0.3">
      <c r="A46" s="274" t="s">
        <v>403</v>
      </c>
      <c r="B46" s="314"/>
      <c r="C46" s="299"/>
      <c r="D46" s="304"/>
      <c r="E46" s="316"/>
      <c r="F46" s="271"/>
      <c r="G46" s="294"/>
      <c r="H46" s="264"/>
      <c r="I46" s="301"/>
      <c r="J46" s="285"/>
      <c r="K46" s="269"/>
      <c r="L46" s="326"/>
    </row>
    <row r="47" spans="1:12" hidden="1" x14ac:dyDescent="0.3">
      <c r="A47" s="274" t="s">
        <v>404</v>
      </c>
      <c r="B47" s="314"/>
      <c r="C47" s="299"/>
      <c r="D47" s="304"/>
      <c r="E47" s="316"/>
      <c r="F47" s="271"/>
      <c r="G47" s="294"/>
      <c r="H47" s="264"/>
      <c r="I47" s="301"/>
      <c r="J47" s="285"/>
      <c r="K47" s="269"/>
      <c r="L47" s="326"/>
    </row>
    <row r="48" spans="1:12" x14ac:dyDescent="0.3">
      <c r="A48" s="274" t="s">
        <v>405</v>
      </c>
      <c r="B48" s="314" t="e">
        <f t="shared" si="0"/>
        <v>#REF!</v>
      </c>
      <c r="C48" s="299">
        <v>37902</v>
      </c>
      <c r="D48" s="304" t="e">
        <f t="shared" si="4"/>
        <v>#REF!</v>
      </c>
      <c r="E48" s="316" t="e">
        <f t="shared" si="1"/>
        <v>#REF!</v>
      </c>
      <c r="F48" s="271"/>
      <c r="G48" s="294" t="e">
        <f>#REF!</f>
        <v>#REF!</v>
      </c>
      <c r="H48" s="264" t="e">
        <f>#REF!</f>
        <v>#REF!</v>
      </c>
      <c r="I48" s="301" t="e">
        <f t="shared" si="2"/>
        <v>#REF!</v>
      </c>
      <c r="J48" s="285" t="e">
        <f t="shared" si="3"/>
        <v>#REF!</v>
      </c>
      <c r="K48" s="269"/>
      <c r="L48" s="326"/>
    </row>
    <row r="49" spans="1:12" x14ac:dyDescent="0.3">
      <c r="A49" s="274" t="s">
        <v>406</v>
      </c>
      <c r="B49" s="314" t="e">
        <f t="shared" si="0"/>
        <v>#REF!</v>
      </c>
      <c r="C49" s="299">
        <v>0.01</v>
      </c>
      <c r="D49" s="304" t="e">
        <f t="shared" si="4"/>
        <v>#REF!</v>
      </c>
      <c r="E49" s="317"/>
      <c r="F49" s="271"/>
      <c r="G49" s="294" t="e">
        <f>#REF!</f>
        <v>#REF!</v>
      </c>
      <c r="H49" s="264"/>
      <c r="I49" s="301" t="e">
        <f t="shared" si="2"/>
        <v>#REF!</v>
      </c>
      <c r="J49" s="285"/>
      <c r="K49" s="269"/>
      <c r="L49" s="326"/>
    </row>
    <row r="50" spans="1:12" x14ac:dyDescent="0.3">
      <c r="A50" s="274" t="s">
        <v>407</v>
      </c>
      <c r="B50" s="314" t="e">
        <f t="shared" si="0"/>
        <v>#REF!</v>
      </c>
      <c r="C50" s="299">
        <v>77148</v>
      </c>
      <c r="D50" s="304" t="e">
        <f t="shared" si="4"/>
        <v>#REF!</v>
      </c>
      <c r="E50" s="315" t="e">
        <f t="shared" si="1"/>
        <v>#REF!</v>
      </c>
      <c r="F50" s="271"/>
      <c r="G50" s="294" t="e">
        <f>#REF!</f>
        <v>#REF!</v>
      </c>
      <c r="H50" s="264" t="e">
        <f>#REF!</f>
        <v>#REF!</v>
      </c>
      <c r="I50" s="301" t="e">
        <f t="shared" si="2"/>
        <v>#REF!</v>
      </c>
      <c r="J50" s="285" t="e">
        <f t="shared" si="3"/>
        <v>#REF!</v>
      </c>
      <c r="K50" s="269"/>
      <c r="L50" s="326"/>
    </row>
    <row r="51" spans="1:12" hidden="1" x14ac:dyDescent="0.3">
      <c r="A51" s="274" t="s">
        <v>408</v>
      </c>
      <c r="B51" s="314"/>
      <c r="C51" s="299"/>
      <c r="D51" s="304"/>
      <c r="E51" s="315"/>
      <c r="F51" s="271"/>
      <c r="G51" s="294"/>
      <c r="H51" s="264"/>
      <c r="I51" s="301"/>
      <c r="J51" s="285"/>
      <c r="K51" s="269"/>
      <c r="L51" s="326"/>
    </row>
    <row r="52" spans="1:12" hidden="1" x14ac:dyDescent="0.3">
      <c r="A52" s="274" t="s">
        <v>409</v>
      </c>
      <c r="B52" s="314"/>
      <c r="C52" s="299"/>
      <c r="D52" s="304"/>
      <c r="E52" s="315"/>
      <c r="F52" s="271"/>
      <c r="G52" s="294"/>
      <c r="H52" s="264"/>
      <c r="I52" s="301"/>
      <c r="J52" s="285"/>
      <c r="K52" s="269"/>
      <c r="L52" s="326"/>
    </row>
    <row r="53" spans="1:12" x14ac:dyDescent="0.3">
      <c r="A53" s="274" t="s">
        <v>410</v>
      </c>
      <c r="B53" s="314" t="e">
        <f t="shared" si="0"/>
        <v>#REF!</v>
      </c>
      <c r="C53" s="299">
        <v>148411</v>
      </c>
      <c r="D53" s="304" t="e">
        <f t="shared" si="4"/>
        <v>#REF!</v>
      </c>
      <c r="E53" s="315" t="e">
        <f t="shared" si="1"/>
        <v>#REF!</v>
      </c>
      <c r="F53" s="271"/>
      <c r="G53" s="294" t="e">
        <f>#REF!</f>
        <v>#REF!</v>
      </c>
      <c r="H53" s="264" t="e">
        <f>#REF!</f>
        <v>#REF!</v>
      </c>
      <c r="I53" s="301" t="e">
        <f t="shared" si="2"/>
        <v>#REF!</v>
      </c>
      <c r="J53" s="285" t="e">
        <f t="shared" si="3"/>
        <v>#REF!</v>
      </c>
      <c r="K53" s="269"/>
      <c r="L53" s="326"/>
    </row>
    <row r="54" spans="1:12" hidden="1" x14ac:dyDescent="0.3">
      <c r="A54" s="274" t="s">
        <v>411</v>
      </c>
      <c r="B54" s="314"/>
      <c r="C54" s="299"/>
      <c r="D54" s="304"/>
      <c r="E54" s="316"/>
      <c r="F54" s="271"/>
      <c r="G54" s="294"/>
      <c r="H54" s="264"/>
      <c r="I54" s="301"/>
      <c r="J54" s="285"/>
      <c r="K54" s="269"/>
      <c r="L54" s="326"/>
    </row>
    <row r="55" spans="1:12" hidden="1" x14ac:dyDescent="0.3">
      <c r="A55" s="274" t="s">
        <v>412</v>
      </c>
      <c r="B55" s="314"/>
      <c r="C55" s="299"/>
      <c r="D55" s="304"/>
      <c r="E55" s="316"/>
      <c r="F55" s="271"/>
      <c r="G55" s="294"/>
      <c r="H55" s="264"/>
      <c r="I55" s="301"/>
      <c r="J55" s="285"/>
      <c r="K55" s="269"/>
      <c r="L55" s="326"/>
    </row>
    <row r="56" spans="1:12" hidden="1" x14ac:dyDescent="0.3">
      <c r="A56" s="274" t="s">
        <v>413</v>
      </c>
      <c r="B56" s="314"/>
      <c r="C56" s="299"/>
      <c r="D56" s="304"/>
      <c r="E56" s="316"/>
      <c r="F56" s="271"/>
      <c r="G56" s="294"/>
      <c r="H56" s="264"/>
      <c r="I56" s="301"/>
      <c r="J56" s="285"/>
      <c r="K56" s="269"/>
      <c r="L56" s="326"/>
    </row>
    <row r="57" spans="1:12" hidden="1" x14ac:dyDescent="0.3">
      <c r="A57" s="274" t="s">
        <v>414</v>
      </c>
      <c r="B57" s="314"/>
      <c r="C57" s="299"/>
      <c r="D57" s="304"/>
      <c r="E57" s="316"/>
      <c r="F57" s="271"/>
      <c r="G57" s="294"/>
      <c r="H57" s="264"/>
      <c r="I57" s="301"/>
      <c r="J57" s="285"/>
      <c r="K57" s="269"/>
      <c r="L57" s="326"/>
    </row>
    <row r="58" spans="1:12" hidden="1" x14ac:dyDescent="0.3">
      <c r="A58" s="274" t="s">
        <v>415</v>
      </c>
      <c r="B58" s="314"/>
      <c r="C58" s="299"/>
      <c r="D58" s="304"/>
      <c r="E58" s="316"/>
      <c r="F58" s="271"/>
      <c r="G58" s="294"/>
      <c r="H58" s="264"/>
      <c r="I58" s="301"/>
      <c r="J58" s="285"/>
      <c r="K58" s="269"/>
      <c r="L58" s="326"/>
    </row>
    <row r="59" spans="1:12" hidden="1" x14ac:dyDescent="0.3">
      <c r="A59" s="274" t="s">
        <v>416</v>
      </c>
      <c r="B59" s="314"/>
      <c r="C59" s="299"/>
      <c r="D59" s="304"/>
      <c r="E59" s="316"/>
      <c r="F59" s="271"/>
      <c r="G59" s="294"/>
      <c r="H59" s="264"/>
      <c r="I59" s="301"/>
      <c r="J59" s="285"/>
      <c r="K59" s="269"/>
      <c r="L59" s="326"/>
    </row>
    <row r="60" spans="1:12" hidden="1" x14ac:dyDescent="0.3">
      <c r="A60" s="274" t="s">
        <v>417</v>
      </c>
      <c r="B60" s="314"/>
      <c r="C60" s="299"/>
      <c r="D60" s="304"/>
      <c r="E60" s="316"/>
      <c r="F60" s="271"/>
      <c r="G60" s="294"/>
      <c r="H60" s="264"/>
      <c r="I60" s="301"/>
      <c r="J60" s="285"/>
      <c r="K60" s="269"/>
      <c r="L60" s="326"/>
    </row>
    <row r="61" spans="1:12" hidden="1" x14ac:dyDescent="0.3">
      <c r="A61" s="274" t="s">
        <v>418</v>
      </c>
      <c r="B61" s="314"/>
      <c r="C61" s="299"/>
      <c r="D61" s="304"/>
      <c r="E61" s="316"/>
      <c r="F61" s="271"/>
      <c r="G61" s="294"/>
      <c r="H61" s="264"/>
      <c r="I61" s="301"/>
      <c r="J61" s="285"/>
      <c r="K61" s="269"/>
      <c r="L61" s="326"/>
    </row>
    <row r="62" spans="1:12" hidden="1" x14ac:dyDescent="0.3">
      <c r="A62" s="274" t="s">
        <v>419</v>
      </c>
      <c r="B62" s="314"/>
      <c r="C62" s="299"/>
      <c r="D62" s="304"/>
      <c r="E62" s="316"/>
      <c r="F62" s="271"/>
      <c r="G62" s="294"/>
      <c r="H62" s="264"/>
      <c r="I62" s="301"/>
      <c r="J62" s="285"/>
      <c r="K62" s="269"/>
      <c r="L62" s="326"/>
    </row>
    <row r="63" spans="1:12" hidden="1" x14ac:dyDescent="0.3">
      <c r="A63" s="274" t="s">
        <v>420</v>
      </c>
      <c r="B63" s="314"/>
      <c r="C63" s="299"/>
      <c r="D63" s="304"/>
      <c r="E63" s="316"/>
      <c r="F63" s="271"/>
      <c r="G63" s="294"/>
      <c r="H63" s="264"/>
      <c r="I63" s="301"/>
      <c r="J63" s="285"/>
      <c r="K63" s="269"/>
      <c r="L63" s="326"/>
    </row>
    <row r="64" spans="1:12" hidden="1" x14ac:dyDescent="0.3">
      <c r="A64" s="274" t="s">
        <v>421</v>
      </c>
      <c r="B64" s="314"/>
      <c r="C64" s="299"/>
      <c r="D64" s="304"/>
      <c r="E64" s="316"/>
      <c r="F64" s="271"/>
      <c r="G64" s="294"/>
      <c r="H64" s="264"/>
      <c r="I64" s="301"/>
      <c r="J64" s="285"/>
      <c r="K64" s="269"/>
      <c r="L64" s="326"/>
    </row>
    <row r="65" spans="1:12" hidden="1" x14ac:dyDescent="0.3">
      <c r="A65" s="274" t="s">
        <v>422</v>
      </c>
      <c r="B65" s="314"/>
      <c r="C65" s="299"/>
      <c r="D65" s="304"/>
      <c r="E65" s="316"/>
      <c r="F65" s="271"/>
      <c r="G65" s="294"/>
      <c r="H65" s="264"/>
      <c r="I65" s="301"/>
      <c r="J65" s="285"/>
      <c r="K65" s="269"/>
      <c r="L65" s="326"/>
    </row>
    <row r="66" spans="1:12" hidden="1" x14ac:dyDescent="0.3">
      <c r="A66" s="274" t="s">
        <v>423</v>
      </c>
      <c r="B66" s="314"/>
      <c r="C66" s="299"/>
      <c r="D66" s="304"/>
      <c r="E66" s="316"/>
      <c r="F66" s="271"/>
      <c r="G66" s="294"/>
      <c r="H66" s="264"/>
      <c r="I66" s="301"/>
      <c r="J66" s="285"/>
      <c r="K66" s="269"/>
      <c r="L66" s="326"/>
    </row>
    <row r="67" spans="1:12" hidden="1" x14ac:dyDescent="0.3">
      <c r="A67" s="274" t="s">
        <v>424</v>
      </c>
      <c r="B67" s="314"/>
      <c r="C67" s="299"/>
      <c r="D67" s="304"/>
      <c r="E67" s="316"/>
      <c r="F67" s="271"/>
      <c r="G67" s="294"/>
      <c r="H67" s="264"/>
      <c r="I67" s="301"/>
      <c r="J67" s="285"/>
      <c r="K67" s="269"/>
      <c r="L67" s="326"/>
    </row>
    <row r="68" spans="1:12" hidden="1" x14ac:dyDescent="0.3">
      <c r="A68" s="274" t="s">
        <v>425</v>
      </c>
      <c r="B68" s="314"/>
      <c r="C68" s="299"/>
      <c r="D68" s="304"/>
      <c r="E68" s="316"/>
      <c r="F68" s="271"/>
      <c r="G68" s="294"/>
      <c r="H68" s="264"/>
      <c r="I68" s="301"/>
      <c r="J68" s="285"/>
      <c r="K68" s="269"/>
      <c r="L68" s="326"/>
    </row>
    <row r="69" spans="1:12" hidden="1" x14ac:dyDescent="0.3">
      <c r="A69" s="274" t="s">
        <v>426</v>
      </c>
      <c r="B69" s="314"/>
      <c r="C69" s="299"/>
      <c r="D69" s="304"/>
      <c r="E69" s="316"/>
      <c r="F69" s="271"/>
      <c r="G69" s="294"/>
      <c r="H69" s="264"/>
      <c r="I69" s="301"/>
      <c r="J69" s="285"/>
      <c r="K69" s="269"/>
      <c r="L69" s="326"/>
    </row>
    <row r="70" spans="1:12" x14ac:dyDescent="0.3">
      <c r="A70" s="274" t="s">
        <v>427</v>
      </c>
      <c r="B70" s="314" t="e">
        <f t="shared" ref="B70:B126" si="5">G70</f>
        <v>#REF!</v>
      </c>
      <c r="C70" s="299">
        <v>107385</v>
      </c>
      <c r="D70" s="304" t="e">
        <f t="shared" ref="D70:D126" si="6">B70-C70</f>
        <v>#REF!</v>
      </c>
      <c r="E70" s="315" t="e">
        <f t="shared" ref="E70:E126" si="7">(B70-C70)/C70</f>
        <v>#REF!</v>
      </c>
      <c r="F70" s="271"/>
      <c r="G70" s="294" t="e">
        <f>#REF!</f>
        <v>#REF!</v>
      </c>
      <c r="H70" s="264" t="e">
        <f>#REF!</f>
        <v>#REF!</v>
      </c>
      <c r="I70" s="301" t="e">
        <f t="shared" ref="I70:I126" si="8">SUM(G70-H70)</f>
        <v>#REF!</v>
      </c>
      <c r="J70" s="285" t="e">
        <f t="shared" ref="J70:J126" si="9">(G70-H70)/H70</f>
        <v>#REF!</v>
      </c>
      <c r="K70" s="269"/>
      <c r="L70" s="326"/>
    </row>
    <row r="71" spans="1:12" x14ac:dyDescent="0.3">
      <c r="A71" s="274" t="s">
        <v>428</v>
      </c>
      <c r="B71" s="314" t="e">
        <f t="shared" si="5"/>
        <v>#REF!</v>
      </c>
      <c r="C71" s="299">
        <v>9572</v>
      </c>
      <c r="D71" s="304" t="e">
        <f t="shared" si="6"/>
        <v>#REF!</v>
      </c>
      <c r="E71" s="315" t="e">
        <f t="shared" si="7"/>
        <v>#REF!</v>
      </c>
      <c r="F71" s="271"/>
      <c r="G71" s="294" t="e">
        <f>#REF!</f>
        <v>#REF!</v>
      </c>
      <c r="H71" s="264" t="e">
        <f>#REF!</f>
        <v>#REF!</v>
      </c>
      <c r="I71" s="301" t="e">
        <f t="shared" si="8"/>
        <v>#REF!</v>
      </c>
      <c r="J71" s="307" t="e">
        <f t="shared" si="9"/>
        <v>#REF!</v>
      </c>
      <c r="K71" s="269"/>
      <c r="L71" s="326"/>
    </row>
    <row r="72" spans="1:12" x14ac:dyDescent="0.3">
      <c r="A72" s="274" t="s">
        <v>429</v>
      </c>
      <c r="B72" s="314" t="e">
        <f t="shared" si="5"/>
        <v>#REF!</v>
      </c>
      <c r="C72" s="299">
        <v>129956</v>
      </c>
      <c r="D72" s="304" t="e">
        <f t="shared" si="6"/>
        <v>#REF!</v>
      </c>
      <c r="E72" s="316" t="e">
        <f t="shared" si="7"/>
        <v>#REF!</v>
      </c>
      <c r="F72" s="271"/>
      <c r="G72" s="294" t="e">
        <f>#REF!</f>
        <v>#REF!</v>
      </c>
      <c r="H72" s="264" t="e">
        <f>#REF!</f>
        <v>#REF!</v>
      </c>
      <c r="I72" s="301" t="e">
        <f t="shared" si="8"/>
        <v>#REF!</v>
      </c>
      <c r="J72" s="285" t="e">
        <f t="shared" si="9"/>
        <v>#REF!</v>
      </c>
      <c r="K72" s="269"/>
      <c r="L72" s="326"/>
    </row>
    <row r="73" spans="1:12" hidden="1" x14ac:dyDescent="0.3">
      <c r="A73" s="274" t="s">
        <v>430</v>
      </c>
      <c r="B73" s="314"/>
      <c r="C73" s="299"/>
      <c r="D73" s="304"/>
      <c r="E73" s="316"/>
      <c r="F73" s="271"/>
      <c r="G73" s="294"/>
      <c r="H73" s="264"/>
      <c r="I73" s="301"/>
      <c r="J73" s="285"/>
      <c r="K73" s="269"/>
      <c r="L73" s="326"/>
    </row>
    <row r="74" spans="1:12" hidden="1" x14ac:dyDescent="0.3">
      <c r="A74" s="274" t="s">
        <v>431</v>
      </c>
      <c r="B74" s="314"/>
      <c r="C74" s="299"/>
      <c r="D74" s="304"/>
      <c r="E74" s="316"/>
      <c r="F74" s="271"/>
      <c r="G74" s="294"/>
      <c r="H74" s="264"/>
      <c r="I74" s="301"/>
      <c r="J74" s="285"/>
      <c r="K74" s="269"/>
      <c r="L74" s="326"/>
    </row>
    <row r="75" spans="1:12" hidden="1" x14ac:dyDescent="0.3">
      <c r="A75" s="274" t="s">
        <v>432</v>
      </c>
      <c r="B75" s="314"/>
      <c r="C75" s="299"/>
      <c r="D75" s="304"/>
      <c r="E75" s="316"/>
      <c r="F75" s="271"/>
      <c r="G75" s="294"/>
      <c r="H75" s="264"/>
      <c r="I75" s="301"/>
      <c r="J75" s="285"/>
      <c r="K75" s="269"/>
      <c r="L75" s="326"/>
    </row>
    <row r="76" spans="1:12" hidden="1" x14ac:dyDescent="0.3">
      <c r="A76" s="274" t="s">
        <v>433</v>
      </c>
      <c r="B76" s="314"/>
      <c r="C76" s="299"/>
      <c r="D76" s="304"/>
      <c r="E76" s="316"/>
      <c r="F76" s="271"/>
      <c r="G76" s="294"/>
      <c r="H76" s="264"/>
      <c r="I76" s="301"/>
      <c r="J76" s="285"/>
      <c r="K76" s="269"/>
      <c r="L76" s="326"/>
    </row>
    <row r="77" spans="1:12" hidden="1" x14ac:dyDescent="0.3">
      <c r="A77" s="274" t="s">
        <v>434</v>
      </c>
      <c r="B77" s="314"/>
      <c r="C77" s="299"/>
      <c r="D77" s="304"/>
      <c r="E77" s="316"/>
      <c r="F77" s="271"/>
      <c r="G77" s="294"/>
      <c r="H77" s="264"/>
      <c r="I77" s="301"/>
      <c r="J77" s="285"/>
      <c r="K77" s="269"/>
      <c r="L77" s="326"/>
    </row>
    <row r="78" spans="1:12" hidden="1" x14ac:dyDescent="0.3">
      <c r="A78" s="274" t="s">
        <v>435</v>
      </c>
      <c r="B78" s="314"/>
      <c r="C78" s="299"/>
      <c r="D78" s="304"/>
      <c r="E78" s="316"/>
      <c r="F78" s="271"/>
      <c r="G78" s="294"/>
      <c r="H78" s="264"/>
      <c r="I78" s="301"/>
      <c r="J78" s="285"/>
      <c r="K78" s="269"/>
      <c r="L78" s="326"/>
    </row>
    <row r="79" spans="1:12" hidden="1" x14ac:dyDescent="0.3">
      <c r="A79" s="274" t="s">
        <v>436</v>
      </c>
      <c r="B79" s="314"/>
      <c r="C79" s="299"/>
      <c r="D79" s="304"/>
      <c r="E79" s="316"/>
      <c r="F79" s="271"/>
      <c r="G79" s="294"/>
      <c r="H79" s="264"/>
      <c r="I79" s="301"/>
      <c r="J79" s="285"/>
      <c r="K79" s="269"/>
      <c r="L79" s="326"/>
    </row>
    <row r="80" spans="1:12" hidden="1" x14ac:dyDescent="0.3">
      <c r="A80" s="274" t="s">
        <v>437</v>
      </c>
      <c r="B80" s="314"/>
      <c r="C80" s="299"/>
      <c r="D80" s="304"/>
      <c r="E80" s="316"/>
      <c r="F80" s="271"/>
      <c r="G80" s="294"/>
      <c r="H80" s="264"/>
      <c r="I80" s="301"/>
      <c r="J80" s="285"/>
      <c r="K80" s="269"/>
      <c r="L80" s="326"/>
    </row>
    <row r="81" spans="1:12" hidden="1" x14ac:dyDescent="0.3">
      <c r="A81" s="274" t="s">
        <v>438</v>
      </c>
      <c r="B81" s="314"/>
      <c r="C81" s="299"/>
      <c r="D81" s="304"/>
      <c r="E81" s="316"/>
      <c r="F81" s="271"/>
      <c r="G81" s="294"/>
      <c r="H81" s="264"/>
      <c r="I81" s="301"/>
      <c r="J81" s="285"/>
      <c r="K81" s="269"/>
      <c r="L81" s="326"/>
    </row>
    <row r="82" spans="1:12" hidden="1" x14ac:dyDescent="0.3">
      <c r="A82" s="274" t="s">
        <v>439</v>
      </c>
      <c r="B82" s="314"/>
      <c r="C82" s="299"/>
      <c r="D82" s="304"/>
      <c r="E82" s="316"/>
      <c r="F82" s="271"/>
      <c r="G82" s="294"/>
      <c r="H82" s="264"/>
      <c r="I82" s="301"/>
      <c r="J82" s="285"/>
      <c r="K82" s="269"/>
      <c r="L82" s="326"/>
    </row>
    <row r="83" spans="1:12" hidden="1" x14ac:dyDescent="0.3">
      <c r="A83" s="274" t="s">
        <v>440</v>
      </c>
      <c r="B83" s="314"/>
      <c r="C83" s="299"/>
      <c r="D83" s="304"/>
      <c r="E83" s="316"/>
      <c r="F83" s="271"/>
      <c r="G83" s="294"/>
      <c r="H83" s="264"/>
      <c r="I83" s="301"/>
      <c r="J83" s="285"/>
      <c r="K83" s="269"/>
      <c r="L83" s="326"/>
    </row>
    <row r="84" spans="1:12" x14ac:dyDescent="0.3">
      <c r="A84" s="274" t="s">
        <v>441</v>
      </c>
      <c r="B84" s="314" t="e">
        <f t="shared" si="5"/>
        <v>#REF!</v>
      </c>
      <c r="C84" s="299">
        <v>58885</v>
      </c>
      <c r="D84" s="304" t="e">
        <f t="shared" si="6"/>
        <v>#REF!</v>
      </c>
      <c r="E84" s="316" t="e">
        <f t="shared" si="7"/>
        <v>#REF!</v>
      </c>
      <c r="F84" s="271"/>
      <c r="G84" s="294" t="e">
        <f>#REF!</f>
        <v>#REF!</v>
      </c>
      <c r="H84" s="264" t="e">
        <f>#REF!</f>
        <v>#REF!</v>
      </c>
      <c r="I84" s="301" t="e">
        <f t="shared" si="8"/>
        <v>#REF!</v>
      </c>
      <c r="J84" s="307" t="e">
        <f t="shared" si="9"/>
        <v>#REF!</v>
      </c>
      <c r="K84" s="269"/>
      <c r="L84" s="326"/>
    </row>
    <row r="85" spans="1:12" hidden="1" x14ac:dyDescent="0.3">
      <c r="A85" s="274" t="s">
        <v>442</v>
      </c>
      <c r="B85" s="314"/>
      <c r="C85" s="299"/>
      <c r="D85" s="304"/>
      <c r="E85" s="316"/>
      <c r="F85" s="271"/>
      <c r="G85" s="294"/>
      <c r="H85" s="264"/>
      <c r="I85" s="301"/>
      <c r="J85" s="285"/>
      <c r="K85" s="269"/>
      <c r="L85" s="326"/>
    </row>
    <row r="86" spans="1:12" hidden="1" x14ac:dyDescent="0.3">
      <c r="A86" s="274" t="s">
        <v>443</v>
      </c>
      <c r="B86" s="314"/>
      <c r="C86" s="299"/>
      <c r="D86" s="304"/>
      <c r="E86" s="316"/>
      <c r="F86" s="271"/>
      <c r="G86" s="294"/>
      <c r="H86" s="264"/>
      <c r="I86" s="301"/>
      <c r="J86" s="285"/>
      <c r="K86" s="269"/>
      <c r="L86" s="326"/>
    </row>
    <row r="87" spans="1:12" hidden="1" x14ac:dyDescent="0.3">
      <c r="A87" s="274" t="s">
        <v>444</v>
      </c>
      <c r="B87" s="314"/>
      <c r="C87" s="299"/>
      <c r="D87" s="304"/>
      <c r="E87" s="316"/>
      <c r="F87" s="271"/>
      <c r="G87" s="294"/>
      <c r="H87" s="264"/>
      <c r="I87" s="301"/>
      <c r="J87" s="285"/>
      <c r="K87" s="269"/>
      <c r="L87" s="326"/>
    </row>
    <row r="88" spans="1:12" hidden="1" x14ac:dyDescent="0.3">
      <c r="A88" s="274" t="s">
        <v>445</v>
      </c>
      <c r="B88" s="314"/>
      <c r="C88" s="299"/>
      <c r="D88" s="304"/>
      <c r="E88" s="316"/>
      <c r="F88" s="271"/>
      <c r="G88" s="294"/>
      <c r="H88" s="264"/>
      <c r="I88" s="301"/>
      <c r="J88" s="285"/>
      <c r="K88" s="269"/>
      <c r="L88" s="326"/>
    </row>
    <row r="89" spans="1:12" x14ac:dyDescent="0.3">
      <c r="A89" s="274" t="s">
        <v>446</v>
      </c>
      <c r="B89" s="314" t="e">
        <f t="shared" si="5"/>
        <v>#REF!</v>
      </c>
      <c r="C89" s="299">
        <v>64532</v>
      </c>
      <c r="D89" s="304" t="e">
        <f t="shared" si="6"/>
        <v>#REF!</v>
      </c>
      <c r="E89" s="315" t="e">
        <f t="shared" si="7"/>
        <v>#REF!</v>
      </c>
      <c r="F89" s="271"/>
      <c r="G89" s="294" t="e">
        <f>#REF!</f>
        <v>#REF!</v>
      </c>
      <c r="H89" s="264" t="e">
        <f>#REF!</f>
        <v>#REF!</v>
      </c>
      <c r="I89" s="301" t="e">
        <f t="shared" si="8"/>
        <v>#REF!</v>
      </c>
      <c r="J89" s="307" t="e">
        <f t="shared" si="9"/>
        <v>#REF!</v>
      </c>
      <c r="K89" s="269"/>
      <c r="L89" s="326"/>
    </row>
    <row r="90" spans="1:12" hidden="1" x14ac:dyDescent="0.3">
      <c r="A90" s="274" t="s">
        <v>447</v>
      </c>
      <c r="B90" s="314"/>
      <c r="C90" s="299"/>
      <c r="D90" s="304"/>
      <c r="E90" s="316"/>
      <c r="F90" s="271"/>
      <c r="G90" s="294"/>
      <c r="H90" s="264"/>
      <c r="I90" s="301"/>
      <c r="J90" s="285"/>
      <c r="K90" s="269"/>
      <c r="L90" s="326"/>
    </row>
    <row r="91" spans="1:12" hidden="1" x14ac:dyDescent="0.3">
      <c r="A91" s="274" t="s">
        <v>448</v>
      </c>
      <c r="B91" s="314"/>
      <c r="C91" s="299"/>
      <c r="D91" s="304"/>
      <c r="E91" s="316"/>
      <c r="F91" s="271"/>
      <c r="G91" s="294"/>
      <c r="H91" s="264"/>
      <c r="I91" s="301"/>
      <c r="J91" s="285"/>
      <c r="K91" s="269"/>
      <c r="L91" s="326"/>
    </row>
    <row r="92" spans="1:12" hidden="1" x14ac:dyDescent="0.3">
      <c r="A92" s="274" t="s">
        <v>449</v>
      </c>
      <c r="B92" s="314"/>
      <c r="C92" s="299"/>
      <c r="D92" s="304"/>
      <c r="E92" s="316"/>
      <c r="F92" s="271"/>
      <c r="G92" s="294"/>
      <c r="H92" s="264"/>
      <c r="I92" s="301"/>
      <c r="J92" s="285"/>
      <c r="K92" s="269"/>
      <c r="L92" s="326"/>
    </row>
    <row r="93" spans="1:12" hidden="1" x14ac:dyDescent="0.3">
      <c r="A93" s="274" t="s">
        <v>450</v>
      </c>
      <c r="B93" s="314"/>
      <c r="C93" s="299"/>
      <c r="D93" s="304"/>
      <c r="E93" s="316"/>
      <c r="F93" s="271"/>
      <c r="G93" s="294"/>
      <c r="H93" s="264"/>
      <c r="I93" s="301"/>
      <c r="J93" s="285"/>
      <c r="K93" s="269"/>
      <c r="L93" s="326"/>
    </row>
    <row r="94" spans="1:12" hidden="1" x14ac:dyDescent="0.3">
      <c r="A94" s="274" t="s">
        <v>451</v>
      </c>
      <c r="B94" s="314"/>
      <c r="C94" s="299"/>
      <c r="D94" s="304"/>
      <c r="E94" s="316"/>
      <c r="F94" s="271"/>
      <c r="G94" s="294"/>
      <c r="H94" s="264"/>
      <c r="I94" s="301"/>
      <c r="J94" s="285"/>
      <c r="K94" s="269"/>
      <c r="L94" s="326"/>
    </row>
    <row r="95" spans="1:12" hidden="1" x14ac:dyDescent="0.3">
      <c r="A95" s="274" t="s">
        <v>452</v>
      </c>
      <c r="B95" s="314"/>
      <c r="C95" s="299"/>
      <c r="D95" s="304"/>
      <c r="E95" s="316"/>
      <c r="F95" s="271"/>
      <c r="G95" s="294"/>
      <c r="H95" s="264"/>
      <c r="I95" s="301"/>
      <c r="J95" s="285"/>
      <c r="K95" s="269"/>
      <c r="L95" s="326"/>
    </row>
    <row r="96" spans="1:12" hidden="1" x14ac:dyDescent="0.3">
      <c r="A96" s="274" t="s">
        <v>453</v>
      </c>
      <c r="B96" s="314"/>
      <c r="C96" s="299"/>
      <c r="D96" s="304"/>
      <c r="E96" s="316"/>
      <c r="F96" s="271"/>
      <c r="G96" s="294"/>
      <c r="H96" s="264"/>
      <c r="I96" s="301"/>
      <c r="J96" s="285"/>
      <c r="K96" s="269"/>
      <c r="L96" s="326"/>
    </row>
    <row r="97" spans="1:12" x14ac:dyDescent="0.3">
      <c r="A97" s="274" t="s">
        <v>454</v>
      </c>
      <c r="B97" s="314" t="e">
        <f t="shared" si="5"/>
        <v>#REF!</v>
      </c>
      <c r="C97" s="299">
        <v>119283</v>
      </c>
      <c r="D97" s="304" t="e">
        <f t="shared" si="6"/>
        <v>#REF!</v>
      </c>
      <c r="E97" s="315" t="e">
        <f t="shared" si="7"/>
        <v>#REF!</v>
      </c>
      <c r="F97" s="271"/>
      <c r="G97" s="294" t="e">
        <f>#REF!</f>
        <v>#REF!</v>
      </c>
      <c r="H97" s="264" t="e">
        <f>#REF!</f>
        <v>#REF!</v>
      </c>
      <c r="I97" s="301" t="e">
        <f t="shared" si="8"/>
        <v>#REF!</v>
      </c>
      <c r="J97" s="285" t="e">
        <f t="shared" si="9"/>
        <v>#REF!</v>
      </c>
      <c r="K97" s="269"/>
      <c r="L97" s="326"/>
    </row>
    <row r="98" spans="1:12" hidden="1" x14ac:dyDescent="0.3">
      <c r="A98" s="274" t="s">
        <v>455</v>
      </c>
      <c r="B98" s="314"/>
      <c r="C98" s="299"/>
      <c r="D98" s="304"/>
      <c r="E98" s="316"/>
      <c r="F98" s="271"/>
      <c r="G98" s="294"/>
      <c r="H98" s="264"/>
      <c r="I98" s="301"/>
      <c r="J98" s="285"/>
      <c r="K98" s="269"/>
      <c r="L98" s="326"/>
    </row>
    <row r="99" spans="1:12" hidden="1" x14ac:dyDescent="0.3">
      <c r="A99" s="274" t="s">
        <v>456</v>
      </c>
      <c r="B99" s="314"/>
      <c r="C99" s="299"/>
      <c r="D99" s="304"/>
      <c r="E99" s="316"/>
      <c r="F99" s="271"/>
      <c r="G99" s="294"/>
      <c r="H99" s="264"/>
      <c r="I99" s="301"/>
      <c r="J99" s="285"/>
      <c r="K99" s="269"/>
      <c r="L99" s="326"/>
    </row>
    <row r="100" spans="1:12" hidden="1" x14ac:dyDescent="0.3">
      <c r="A100" s="274" t="s">
        <v>457</v>
      </c>
      <c r="B100" s="314"/>
      <c r="C100" s="299"/>
      <c r="D100" s="304"/>
      <c r="E100" s="316"/>
      <c r="F100" s="271"/>
      <c r="G100" s="294"/>
      <c r="H100" s="264"/>
      <c r="I100" s="301"/>
      <c r="J100" s="285"/>
      <c r="K100" s="269"/>
      <c r="L100" s="326"/>
    </row>
    <row r="101" spans="1:12" hidden="1" x14ac:dyDescent="0.3">
      <c r="A101" s="274" t="s">
        <v>458</v>
      </c>
      <c r="B101" s="314"/>
      <c r="C101" s="299"/>
      <c r="D101" s="304"/>
      <c r="E101" s="316"/>
      <c r="F101" s="271"/>
      <c r="G101" s="294"/>
      <c r="H101" s="264"/>
      <c r="I101" s="301"/>
      <c r="J101" s="285"/>
      <c r="K101" s="269"/>
      <c r="L101" s="326"/>
    </row>
    <row r="102" spans="1:12" hidden="1" x14ac:dyDescent="0.3">
      <c r="A102" s="274" t="s">
        <v>459</v>
      </c>
      <c r="B102" s="314"/>
      <c r="C102" s="299"/>
      <c r="D102" s="304"/>
      <c r="E102" s="316"/>
      <c r="F102" s="271"/>
      <c r="G102" s="294"/>
      <c r="H102" s="264"/>
      <c r="I102" s="301"/>
      <c r="J102" s="285"/>
      <c r="K102" s="269"/>
      <c r="L102" s="326"/>
    </row>
    <row r="103" spans="1:12" hidden="1" x14ac:dyDescent="0.3">
      <c r="A103" s="274" t="s">
        <v>460</v>
      </c>
      <c r="B103" s="314"/>
      <c r="C103" s="299"/>
      <c r="D103" s="304"/>
      <c r="E103" s="316"/>
      <c r="F103" s="271"/>
      <c r="G103" s="294"/>
      <c r="H103" s="264"/>
      <c r="I103" s="301"/>
      <c r="J103" s="285"/>
      <c r="K103" s="269"/>
      <c r="L103" s="326"/>
    </row>
    <row r="104" spans="1:12" hidden="1" x14ac:dyDescent="0.3">
      <c r="A104" s="274" t="s">
        <v>461</v>
      </c>
      <c r="B104" s="314"/>
      <c r="C104" s="299"/>
      <c r="D104" s="304"/>
      <c r="E104" s="316"/>
      <c r="F104" s="271"/>
      <c r="G104" s="294"/>
      <c r="H104" s="264"/>
      <c r="I104" s="301"/>
      <c r="J104" s="285"/>
      <c r="K104" s="269"/>
      <c r="L104" s="326"/>
    </row>
    <row r="105" spans="1:12" hidden="1" x14ac:dyDescent="0.3">
      <c r="A105" s="274" t="s">
        <v>462</v>
      </c>
      <c r="B105" s="314"/>
      <c r="C105" s="299"/>
      <c r="D105" s="304"/>
      <c r="E105" s="316"/>
      <c r="F105" s="271"/>
      <c r="G105" s="294"/>
      <c r="H105" s="264"/>
      <c r="I105" s="301"/>
      <c r="J105" s="285"/>
      <c r="K105" s="269"/>
      <c r="L105" s="326"/>
    </row>
    <row r="106" spans="1:12" hidden="1" x14ac:dyDescent="0.3">
      <c r="A106" s="274" t="s">
        <v>463</v>
      </c>
      <c r="B106" s="314"/>
      <c r="C106" s="299"/>
      <c r="D106" s="304"/>
      <c r="E106" s="316"/>
      <c r="F106" s="271"/>
      <c r="G106" s="294"/>
      <c r="H106" s="264"/>
      <c r="I106" s="301"/>
      <c r="J106" s="285"/>
      <c r="K106" s="269"/>
      <c r="L106" s="326"/>
    </row>
    <row r="107" spans="1:12" hidden="1" x14ac:dyDescent="0.3">
      <c r="A107" s="274" t="s">
        <v>464</v>
      </c>
      <c r="B107" s="314"/>
      <c r="C107" s="299"/>
      <c r="D107" s="304"/>
      <c r="E107" s="316"/>
      <c r="F107" s="271"/>
      <c r="G107" s="294" t="e">
        <f>#REF!</f>
        <v>#REF!</v>
      </c>
      <c r="H107" s="264" t="e">
        <f>#REF!</f>
        <v>#REF!</v>
      </c>
      <c r="I107" s="301" t="e">
        <f t="shared" si="8"/>
        <v>#REF!</v>
      </c>
      <c r="J107" s="307" t="e">
        <f t="shared" si="9"/>
        <v>#REF!</v>
      </c>
      <c r="K107" s="269"/>
      <c r="L107" s="326"/>
    </row>
    <row r="108" spans="1:12" hidden="1" x14ac:dyDescent="0.3">
      <c r="A108" s="274" t="s">
        <v>465</v>
      </c>
      <c r="B108" s="314"/>
      <c r="C108" s="299"/>
      <c r="D108" s="304"/>
      <c r="E108" s="316"/>
      <c r="F108" s="271"/>
      <c r="G108" s="294"/>
      <c r="H108" s="264"/>
      <c r="I108" s="301"/>
      <c r="J108" s="285"/>
      <c r="K108" s="269"/>
      <c r="L108" s="326"/>
    </row>
    <row r="109" spans="1:12" hidden="1" x14ac:dyDescent="0.3">
      <c r="A109" s="274" t="s">
        <v>466</v>
      </c>
      <c r="B109" s="314"/>
      <c r="C109" s="299"/>
      <c r="D109" s="304"/>
      <c r="E109" s="316"/>
      <c r="F109" s="271"/>
      <c r="G109" s="294"/>
      <c r="H109" s="264"/>
      <c r="I109" s="301"/>
      <c r="J109" s="285"/>
      <c r="K109" s="269"/>
      <c r="L109" s="326"/>
    </row>
    <row r="110" spans="1:12" x14ac:dyDescent="0.3">
      <c r="A110" s="274" t="s">
        <v>467</v>
      </c>
      <c r="B110" s="314" t="e">
        <f t="shared" si="5"/>
        <v>#REF!</v>
      </c>
      <c r="C110" s="299">
        <v>25939</v>
      </c>
      <c r="D110" s="304" t="e">
        <f t="shared" si="6"/>
        <v>#REF!</v>
      </c>
      <c r="E110" s="315" t="e">
        <f t="shared" si="7"/>
        <v>#REF!</v>
      </c>
      <c r="F110" s="271"/>
      <c r="G110" s="294" t="e">
        <f>#REF!</f>
        <v>#REF!</v>
      </c>
      <c r="H110" s="264" t="e">
        <f>#REF!</f>
        <v>#REF!</v>
      </c>
      <c r="I110" s="301" t="e">
        <f t="shared" si="8"/>
        <v>#REF!</v>
      </c>
      <c r="J110" s="285" t="e">
        <f t="shared" si="9"/>
        <v>#REF!</v>
      </c>
      <c r="K110" s="269"/>
      <c r="L110" s="326"/>
    </row>
    <row r="111" spans="1:12" hidden="1" x14ac:dyDescent="0.3">
      <c r="A111" s="274" t="s">
        <v>468</v>
      </c>
      <c r="B111" s="314"/>
      <c r="C111" s="299"/>
      <c r="D111" s="304"/>
      <c r="E111" s="316"/>
      <c r="F111" s="271"/>
      <c r="G111" s="294"/>
      <c r="H111" s="264"/>
      <c r="I111" s="301"/>
      <c r="J111" s="285"/>
      <c r="K111" s="269"/>
      <c r="L111" s="326"/>
    </row>
    <row r="112" spans="1:12" hidden="1" x14ac:dyDescent="0.3">
      <c r="A112" s="274" t="s">
        <v>469</v>
      </c>
      <c r="B112" s="314"/>
      <c r="C112" s="299"/>
      <c r="D112" s="304"/>
      <c r="E112" s="316"/>
      <c r="F112" s="271"/>
      <c r="G112" s="294"/>
      <c r="H112" s="264"/>
      <c r="I112" s="301"/>
      <c r="J112" s="285"/>
      <c r="K112" s="269"/>
      <c r="L112" s="326"/>
    </row>
    <row r="113" spans="1:12" x14ac:dyDescent="0.3">
      <c r="A113" s="274" t="s">
        <v>470</v>
      </c>
      <c r="B113" s="314" t="e">
        <f t="shared" si="5"/>
        <v>#REF!</v>
      </c>
      <c r="C113" s="299">
        <v>93238</v>
      </c>
      <c r="D113" s="304" t="e">
        <f t="shared" si="6"/>
        <v>#REF!</v>
      </c>
      <c r="E113" s="315" t="e">
        <f t="shared" si="7"/>
        <v>#REF!</v>
      </c>
      <c r="F113" s="271"/>
      <c r="G113" s="294" t="e">
        <f>#REF!</f>
        <v>#REF!</v>
      </c>
      <c r="H113" s="264" t="e">
        <f>#REF!</f>
        <v>#REF!</v>
      </c>
      <c r="I113" s="301" t="e">
        <f t="shared" si="8"/>
        <v>#REF!</v>
      </c>
      <c r="J113" s="307" t="e">
        <f t="shared" si="9"/>
        <v>#REF!</v>
      </c>
      <c r="K113" s="269"/>
      <c r="L113" s="326"/>
    </row>
    <row r="114" spans="1:12" hidden="1" x14ac:dyDescent="0.3">
      <c r="A114" s="274" t="s">
        <v>471</v>
      </c>
      <c r="B114" s="314"/>
      <c r="C114" s="299"/>
      <c r="D114" s="304"/>
      <c r="E114" s="316"/>
      <c r="F114" s="271"/>
      <c r="G114" s="294"/>
      <c r="H114" s="264"/>
      <c r="I114" s="301"/>
      <c r="J114" s="285"/>
      <c r="K114" s="269"/>
      <c r="L114" s="326"/>
    </row>
    <row r="115" spans="1:12" hidden="1" x14ac:dyDescent="0.3">
      <c r="A115" s="274" t="s">
        <v>472</v>
      </c>
      <c r="B115" s="314"/>
      <c r="C115" s="299"/>
      <c r="D115" s="304"/>
      <c r="E115" s="316"/>
      <c r="F115" s="271"/>
      <c r="G115" s="294"/>
      <c r="H115" s="264"/>
      <c r="I115" s="301"/>
      <c r="J115" s="285"/>
      <c r="K115" s="269"/>
      <c r="L115" s="326"/>
    </row>
    <row r="116" spans="1:12" hidden="1" x14ac:dyDescent="0.3">
      <c r="A116" s="274" t="s">
        <v>473</v>
      </c>
      <c r="B116" s="314"/>
      <c r="C116" s="299"/>
      <c r="D116" s="304"/>
      <c r="E116" s="316"/>
      <c r="F116" s="271"/>
      <c r="G116" s="294"/>
      <c r="H116" s="264"/>
      <c r="I116" s="301"/>
      <c r="J116" s="285"/>
      <c r="K116" s="269"/>
      <c r="L116" s="326"/>
    </row>
    <row r="117" spans="1:12" hidden="1" x14ac:dyDescent="0.3">
      <c r="A117" s="274" t="s">
        <v>474</v>
      </c>
      <c r="B117" s="314"/>
      <c r="C117" s="299"/>
      <c r="D117" s="304"/>
      <c r="E117" s="316"/>
      <c r="F117" s="271"/>
      <c r="G117" s="294"/>
      <c r="H117" s="264"/>
      <c r="I117" s="301"/>
      <c r="J117" s="285"/>
      <c r="K117" s="269"/>
      <c r="L117" s="326"/>
    </row>
    <row r="118" spans="1:12" hidden="1" x14ac:dyDescent="0.3">
      <c r="A118" s="274" t="s">
        <v>475</v>
      </c>
      <c r="B118" s="314"/>
      <c r="C118" s="299"/>
      <c r="D118" s="304"/>
      <c r="E118" s="316"/>
      <c r="F118" s="271"/>
      <c r="G118" s="294"/>
      <c r="H118" s="264"/>
      <c r="I118" s="301"/>
      <c r="J118" s="285"/>
      <c r="K118" s="269"/>
      <c r="L118" s="326"/>
    </row>
    <row r="119" spans="1:12" x14ac:dyDescent="0.3">
      <c r="A119" s="274" t="s">
        <v>476</v>
      </c>
      <c r="B119" s="314" t="e">
        <f t="shared" si="5"/>
        <v>#REF!</v>
      </c>
      <c r="C119" s="299">
        <v>74181</v>
      </c>
      <c r="D119" s="304" t="e">
        <f t="shared" si="6"/>
        <v>#REF!</v>
      </c>
      <c r="E119" s="316" t="e">
        <f t="shared" si="7"/>
        <v>#REF!</v>
      </c>
      <c r="F119" s="271"/>
      <c r="G119" s="294" t="e">
        <f>#REF!</f>
        <v>#REF!</v>
      </c>
      <c r="H119" s="264" t="e">
        <f>#REF!</f>
        <v>#REF!</v>
      </c>
      <c r="I119" s="301" t="e">
        <f t="shared" si="8"/>
        <v>#REF!</v>
      </c>
      <c r="J119" s="285" t="e">
        <f t="shared" si="9"/>
        <v>#REF!</v>
      </c>
      <c r="K119" s="269"/>
      <c r="L119" s="326"/>
    </row>
    <row r="120" spans="1:12" x14ac:dyDescent="0.3">
      <c r="A120" s="274" t="s">
        <v>477</v>
      </c>
      <c r="B120" s="314" t="e">
        <f t="shared" si="5"/>
        <v>#REF!</v>
      </c>
      <c r="C120" s="299">
        <v>465883</v>
      </c>
      <c r="D120" s="304" t="e">
        <f t="shared" si="6"/>
        <v>#REF!</v>
      </c>
      <c r="E120" s="316" t="e">
        <f t="shared" si="7"/>
        <v>#REF!</v>
      </c>
      <c r="F120" s="271"/>
      <c r="G120" s="294" t="e">
        <f>#REF!</f>
        <v>#REF!</v>
      </c>
      <c r="H120" s="264" t="e">
        <f>#REF!</f>
        <v>#REF!</v>
      </c>
      <c r="I120" s="301" t="e">
        <f t="shared" si="8"/>
        <v>#REF!</v>
      </c>
      <c r="J120" s="285" t="e">
        <f t="shared" si="9"/>
        <v>#REF!</v>
      </c>
      <c r="K120" s="269"/>
      <c r="L120" s="326"/>
    </row>
    <row r="121" spans="1:12" hidden="1" x14ac:dyDescent="0.3">
      <c r="A121" s="274" t="s">
        <v>478</v>
      </c>
      <c r="B121" s="314"/>
      <c r="C121" s="299"/>
      <c r="D121" s="304"/>
      <c r="E121" s="316"/>
      <c r="F121" s="271"/>
      <c r="G121" s="294"/>
      <c r="H121" s="264"/>
      <c r="I121" s="301"/>
      <c r="J121" s="285"/>
      <c r="K121" s="269"/>
      <c r="L121" s="326"/>
    </row>
    <row r="122" spans="1:12" hidden="1" x14ac:dyDescent="0.3">
      <c r="A122" s="274" t="s">
        <v>479</v>
      </c>
      <c r="B122" s="314"/>
      <c r="C122" s="299"/>
      <c r="D122" s="304"/>
      <c r="E122" s="316"/>
      <c r="F122" s="271"/>
      <c r="G122" s="294"/>
      <c r="H122" s="264"/>
      <c r="I122" s="301"/>
      <c r="J122" s="285"/>
      <c r="K122" s="269"/>
      <c r="L122" s="326"/>
    </row>
    <row r="123" spans="1:12" hidden="1" x14ac:dyDescent="0.3">
      <c r="A123" s="274" t="s">
        <v>480</v>
      </c>
      <c r="B123" s="314"/>
      <c r="C123" s="299"/>
      <c r="D123" s="304"/>
      <c r="E123" s="316"/>
      <c r="F123" s="271"/>
      <c r="G123" s="294"/>
      <c r="H123" s="264"/>
      <c r="I123" s="301"/>
      <c r="J123" s="285"/>
      <c r="K123" s="269"/>
      <c r="L123" s="326"/>
    </row>
    <row r="124" spans="1:12" hidden="1" x14ac:dyDescent="0.3">
      <c r="A124" s="274" t="s">
        <v>481</v>
      </c>
      <c r="B124" s="314"/>
      <c r="C124" s="299"/>
      <c r="D124" s="304"/>
      <c r="E124" s="316"/>
      <c r="F124" s="271"/>
      <c r="G124" s="294"/>
      <c r="H124" s="264"/>
      <c r="I124" s="301"/>
      <c r="J124" s="285"/>
      <c r="K124" s="269"/>
      <c r="L124" s="326"/>
    </row>
    <row r="125" spans="1:12" x14ac:dyDescent="0.3">
      <c r="A125" s="274" t="s">
        <v>482</v>
      </c>
      <c r="B125" s="314" t="e">
        <f t="shared" si="5"/>
        <v>#REF!</v>
      </c>
      <c r="C125" s="299">
        <v>16577</v>
      </c>
      <c r="D125" s="304" t="e">
        <f t="shared" si="6"/>
        <v>#REF!</v>
      </c>
      <c r="E125" s="316" t="e">
        <f t="shared" si="7"/>
        <v>#REF!</v>
      </c>
      <c r="F125" s="271"/>
      <c r="G125" s="294" t="e">
        <f>#REF!</f>
        <v>#REF!</v>
      </c>
      <c r="H125" s="264" t="e">
        <f>#REF!</f>
        <v>#REF!</v>
      </c>
      <c r="I125" s="301" t="e">
        <f t="shared" si="8"/>
        <v>#REF!</v>
      </c>
      <c r="J125" s="307" t="e">
        <f t="shared" si="9"/>
        <v>#REF!</v>
      </c>
      <c r="K125" s="269"/>
      <c r="L125" s="326"/>
    </row>
    <row r="126" spans="1:12" x14ac:dyDescent="0.3">
      <c r="A126" s="274" t="s">
        <v>483</v>
      </c>
      <c r="B126" s="314" t="e">
        <f t="shared" si="5"/>
        <v>#REF!</v>
      </c>
      <c r="C126" s="299">
        <v>26475</v>
      </c>
      <c r="D126" s="304" t="e">
        <f t="shared" si="6"/>
        <v>#REF!</v>
      </c>
      <c r="E126" s="315" t="e">
        <f t="shared" si="7"/>
        <v>#REF!</v>
      </c>
      <c r="F126" s="271"/>
      <c r="G126" s="294" t="e">
        <f>#REF!</f>
        <v>#REF!</v>
      </c>
      <c r="H126" s="264" t="e">
        <f>#REF!</f>
        <v>#REF!</v>
      </c>
      <c r="I126" s="301" t="e">
        <f t="shared" si="8"/>
        <v>#REF!</v>
      </c>
      <c r="J126" s="307" t="e">
        <f t="shared" si="9"/>
        <v>#REF!</v>
      </c>
      <c r="K126" s="269"/>
      <c r="L126" s="326"/>
    </row>
    <row r="127" spans="1:12" hidden="1" x14ac:dyDescent="0.3">
      <c r="A127" s="274" t="s">
        <v>484</v>
      </c>
      <c r="B127" s="314"/>
      <c r="C127" s="299"/>
      <c r="D127" s="304"/>
      <c r="E127" s="316"/>
      <c r="F127" s="271"/>
      <c r="G127" s="294"/>
      <c r="H127" s="264"/>
      <c r="I127" s="301"/>
      <c r="J127" s="285"/>
      <c r="K127" s="269"/>
      <c r="L127" s="326"/>
    </row>
    <row r="128" spans="1:12" hidden="1" x14ac:dyDescent="0.3">
      <c r="A128" s="274" t="s">
        <v>485</v>
      </c>
      <c r="B128" s="314"/>
      <c r="C128" s="299"/>
      <c r="D128" s="304"/>
      <c r="E128" s="316"/>
      <c r="F128" s="271"/>
      <c r="G128" s="294"/>
      <c r="H128" s="264"/>
      <c r="I128" s="301"/>
      <c r="J128" s="285"/>
      <c r="K128" s="269"/>
      <c r="L128" s="326"/>
    </row>
    <row r="129" spans="1:12" hidden="1" x14ac:dyDescent="0.3">
      <c r="A129" s="274" t="s">
        <v>486</v>
      </c>
      <c r="B129" s="314"/>
      <c r="C129" s="299"/>
      <c r="D129" s="304"/>
      <c r="E129" s="316"/>
      <c r="F129" s="271"/>
      <c r="G129" s="294"/>
      <c r="H129" s="264"/>
      <c r="I129" s="301"/>
      <c r="J129" s="285"/>
      <c r="K129" s="269"/>
      <c r="L129" s="326"/>
    </row>
    <row r="130" spans="1:12" hidden="1" x14ac:dyDescent="0.3">
      <c r="A130" s="274" t="s">
        <v>487</v>
      </c>
      <c r="B130" s="314"/>
      <c r="C130" s="299"/>
      <c r="D130" s="304"/>
      <c r="E130" s="316"/>
      <c r="F130" s="271"/>
      <c r="G130" s="294"/>
      <c r="H130" s="264"/>
      <c r="I130" s="301"/>
      <c r="J130" s="285"/>
      <c r="K130" s="269"/>
      <c r="L130" s="326"/>
    </row>
    <row r="131" spans="1:12" hidden="1" x14ac:dyDescent="0.3">
      <c r="A131" s="274" t="s">
        <v>488</v>
      </c>
      <c r="B131" s="314"/>
      <c r="C131" s="299"/>
      <c r="D131" s="304"/>
      <c r="E131" s="316"/>
      <c r="F131" s="271"/>
      <c r="G131" s="294"/>
      <c r="H131" s="264"/>
      <c r="I131" s="301"/>
      <c r="J131" s="285"/>
      <c r="K131" s="269"/>
      <c r="L131" s="326"/>
    </row>
    <row r="132" spans="1:12" hidden="1" x14ac:dyDescent="0.3">
      <c r="A132" s="274" t="s">
        <v>489</v>
      </c>
      <c r="B132" s="314"/>
      <c r="C132" s="299"/>
      <c r="D132" s="304"/>
      <c r="E132" s="316"/>
      <c r="F132" s="271"/>
      <c r="G132" s="294"/>
      <c r="H132" s="264"/>
      <c r="I132" s="301"/>
      <c r="J132" s="285"/>
      <c r="K132" s="269"/>
      <c r="L132" s="326"/>
    </row>
    <row r="133" spans="1:12" hidden="1" x14ac:dyDescent="0.3">
      <c r="A133" s="274" t="s">
        <v>490</v>
      </c>
      <c r="B133" s="314"/>
      <c r="C133" s="299"/>
      <c r="D133" s="304"/>
      <c r="E133" s="316"/>
      <c r="F133" s="271"/>
      <c r="G133" s="294"/>
      <c r="H133" s="264"/>
      <c r="I133" s="301"/>
      <c r="J133" s="285"/>
      <c r="K133" s="269"/>
      <c r="L133" s="326"/>
    </row>
    <row r="134" spans="1:12" hidden="1" x14ac:dyDescent="0.3">
      <c r="A134" s="274" t="s">
        <v>491</v>
      </c>
      <c r="B134" s="314"/>
      <c r="C134" s="299"/>
      <c r="D134" s="304"/>
      <c r="E134" s="316"/>
      <c r="F134" s="271"/>
      <c r="G134" s="294"/>
      <c r="H134" s="264"/>
      <c r="I134" s="301"/>
      <c r="J134" s="285"/>
      <c r="K134" s="269"/>
      <c r="L134" s="326"/>
    </row>
    <row r="135" spans="1:12" hidden="1" x14ac:dyDescent="0.3">
      <c r="A135" s="274" t="s">
        <v>492</v>
      </c>
      <c r="B135" s="314"/>
      <c r="C135" s="299"/>
      <c r="D135" s="304"/>
      <c r="E135" s="316"/>
      <c r="F135" s="271"/>
      <c r="G135" s="294"/>
      <c r="H135" s="264"/>
      <c r="I135" s="301"/>
      <c r="J135" s="285"/>
      <c r="K135" s="269"/>
      <c r="L135" s="326"/>
    </row>
    <row r="136" spans="1:12" hidden="1" x14ac:dyDescent="0.3">
      <c r="A136" s="274" t="s">
        <v>493</v>
      </c>
      <c r="B136" s="314"/>
      <c r="C136" s="299"/>
      <c r="D136" s="304"/>
      <c r="E136" s="316"/>
      <c r="F136" s="271"/>
      <c r="G136" s="294"/>
      <c r="H136" s="264"/>
      <c r="I136" s="301"/>
      <c r="J136" s="285"/>
      <c r="K136" s="269"/>
      <c r="L136" s="326"/>
    </row>
    <row r="137" spans="1:12" hidden="1" x14ac:dyDescent="0.3">
      <c r="A137" s="274" t="s">
        <v>494</v>
      </c>
      <c r="B137" s="314"/>
      <c r="C137" s="299"/>
      <c r="D137" s="304"/>
      <c r="E137" s="316"/>
      <c r="F137" s="271"/>
      <c r="G137" s="294"/>
      <c r="H137" s="264"/>
      <c r="I137" s="301"/>
      <c r="J137" s="285"/>
      <c r="K137" s="269"/>
      <c r="L137" s="326"/>
    </row>
    <row r="138" spans="1:12" hidden="1" x14ac:dyDescent="0.3">
      <c r="A138" s="274" t="s">
        <v>495</v>
      </c>
      <c r="B138" s="314"/>
      <c r="C138" s="299"/>
      <c r="D138" s="304"/>
      <c r="E138" s="316"/>
      <c r="F138" s="271"/>
      <c r="G138" s="294"/>
      <c r="H138" s="264"/>
      <c r="I138" s="301"/>
      <c r="J138" s="285"/>
      <c r="K138" s="269"/>
      <c r="L138" s="326"/>
    </row>
    <row r="139" spans="1:12" hidden="1" x14ac:dyDescent="0.3">
      <c r="A139" s="274" t="s">
        <v>496</v>
      </c>
      <c r="B139" s="314"/>
      <c r="C139" s="299"/>
      <c r="D139" s="304"/>
      <c r="E139" s="316"/>
      <c r="F139" s="271"/>
      <c r="G139" s="294"/>
      <c r="H139" s="264"/>
      <c r="I139" s="301"/>
      <c r="J139" s="285"/>
      <c r="K139" s="269"/>
      <c r="L139" s="326"/>
    </row>
    <row r="140" spans="1:12" hidden="1" x14ac:dyDescent="0.3">
      <c r="A140" s="274" t="s">
        <v>497</v>
      </c>
      <c r="B140" s="314"/>
      <c r="C140" s="299"/>
      <c r="D140" s="304"/>
      <c r="E140" s="316"/>
      <c r="F140" s="271"/>
      <c r="G140" s="294"/>
      <c r="H140" s="264"/>
      <c r="I140" s="301"/>
      <c r="J140" s="285"/>
      <c r="K140" s="269"/>
      <c r="L140" s="326"/>
    </row>
    <row r="141" spans="1:12" hidden="1" x14ac:dyDescent="0.3">
      <c r="A141" s="274" t="s">
        <v>498</v>
      </c>
      <c r="B141" s="314"/>
      <c r="C141" s="299"/>
      <c r="D141" s="304"/>
      <c r="E141" s="316"/>
      <c r="F141" s="271"/>
      <c r="G141" s="294"/>
      <c r="H141" s="264"/>
      <c r="I141" s="301"/>
      <c r="J141" s="285"/>
      <c r="K141" s="269"/>
      <c r="L141" s="326"/>
    </row>
    <row r="142" spans="1:12" x14ac:dyDescent="0.3">
      <c r="A142" s="274" t="s">
        <v>499</v>
      </c>
      <c r="B142" s="314" t="e">
        <f t="shared" ref="B142:B143" si="10">G142</f>
        <v>#REF!</v>
      </c>
      <c r="C142" s="299">
        <v>5791</v>
      </c>
      <c r="D142" s="304" t="e">
        <f t="shared" ref="D142:D145" si="11">B142-C142</f>
        <v>#REF!</v>
      </c>
      <c r="E142" s="316" t="e">
        <f t="shared" ref="E142:E145" si="12">(B142-C142)/C142</f>
        <v>#REF!</v>
      </c>
      <c r="F142" s="271"/>
      <c r="G142" s="294" t="e">
        <f>#REF!</f>
        <v>#REF!</v>
      </c>
      <c r="H142" s="264" t="e">
        <f>#REF!</f>
        <v>#REF!</v>
      </c>
      <c r="I142" s="301" t="e">
        <f t="shared" ref="I142:I143" si="13">SUM(G142-H142)</f>
        <v>#REF!</v>
      </c>
      <c r="J142" s="285" t="e">
        <f t="shared" ref="J142:J145" si="14">(G142-H142)/H142</f>
        <v>#REF!</v>
      </c>
      <c r="K142" s="269"/>
      <c r="L142" s="326"/>
    </row>
    <row r="143" spans="1:12" ht="14.5" thickBot="1" x14ac:dyDescent="0.35">
      <c r="A143" s="274" t="s">
        <v>500</v>
      </c>
      <c r="B143" s="314" t="e">
        <f t="shared" si="10"/>
        <v>#REF!</v>
      </c>
      <c r="C143" s="299">
        <v>29122</v>
      </c>
      <c r="D143" s="304" t="e">
        <f t="shared" si="11"/>
        <v>#REF!</v>
      </c>
      <c r="E143" s="315" t="e">
        <f t="shared" si="12"/>
        <v>#REF!</v>
      </c>
      <c r="F143" s="271"/>
      <c r="G143" s="294" t="e">
        <f>#REF!</f>
        <v>#REF!</v>
      </c>
      <c r="H143" s="264" t="e">
        <f>#REF!</f>
        <v>#REF!</v>
      </c>
      <c r="I143" s="301" t="e">
        <f t="shared" si="13"/>
        <v>#REF!</v>
      </c>
      <c r="J143" s="285" t="e">
        <f t="shared" si="14"/>
        <v>#REF!</v>
      </c>
      <c r="K143" s="269"/>
      <c r="L143" s="326"/>
    </row>
    <row r="144" spans="1:12" ht="14.5" hidden="1" thickBot="1" x14ac:dyDescent="0.35">
      <c r="A144" s="274" t="s">
        <v>501</v>
      </c>
      <c r="B144" s="318"/>
      <c r="C144" s="300"/>
      <c r="D144" s="305"/>
      <c r="E144" s="319"/>
      <c r="F144" s="271"/>
      <c r="G144" s="295"/>
      <c r="H144" s="296"/>
      <c r="I144" s="302"/>
      <c r="J144" s="286"/>
      <c r="K144" s="269"/>
      <c r="L144" s="326"/>
    </row>
    <row r="145" spans="1:10" ht="14.5" thickBot="1" x14ac:dyDescent="0.35">
      <c r="A145" s="188" t="s">
        <v>228</v>
      </c>
      <c r="B145" s="209" t="e">
        <f>SUM(B2:B144)</f>
        <v>#REF!</v>
      </c>
      <c r="C145" s="210">
        <f t="shared" ref="C145" si="15">SUM(C2:C144)</f>
        <v>2983430.01</v>
      </c>
      <c r="D145" s="306" t="e">
        <f t="shared" si="11"/>
        <v>#REF!</v>
      </c>
      <c r="E145" s="287" t="e">
        <f t="shared" si="12"/>
        <v>#REF!</v>
      </c>
      <c r="F145" s="188"/>
      <c r="G145" s="297" t="e">
        <f>SUM(G2:G144)</f>
        <v>#REF!</v>
      </c>
      <c r="H145" s="298" t="e">
        <f t="shared" ref="H145:I145" si="16">SUM(H2:H144)</f>
        <v>#REF!</v>
      </c>
      <c r="I145" s="303" t="e">
        <f t="shared" si="16"/>
        <v>#REF!</v>
      </c>
      <c r="J145" s="308" t="e">
        <f t="shared" si="14"/>
        <v>#REF!</v>
      </c>
    </row>
    <row r="146" spans="1:10" x14ac:dyDescent="0.3">
      <c r="A146" s="188"/>
      <c r="B146" s="188"/>
      <c r="C146" s="188"/>
      <c r="D146" s="188"/>
      <c r="E146" s="188"/>
      <c r="F146" s="188"/>
    </row>
    <row r="147" spans="1:10" x14ac:dyDescent="0.3">
      <c r="A147" s="188"/>
      <c r="B147" s="188"/>
      <c r="C147" s="188"/>
      <c r="D147" s="188"/>
      <c r="E147" s="188"/>
      <c r="F147" s="188"/>
    </row>
    <row r="148" spans="1:10" x14ac:dyDescent="0.3">
      <c r="A148" s="188"/>
      <c r="B148" s="188"/>
      <c r="C148" s="188"/>
      <c r="D148" s="188"/>
      <c r="E148" s="188"/>
      <c r="F148" s="188"/>
    </row>
    <row r="149" spans="1:10" x14ac:dyDescent="0.3">
      <c r="A149" s="188"/>
      <c r="B149" s="188"/>
      <c r="C149" s="188"/>
      <c r="D149" s="188"/>
      <c r="E149" s="188"/>
      <c r="F149" s="188"/>
    </row>
    <row r="150" spans="1:10" x14ac:dyDescent="0.3">
      <c r="A150" s="188"/>
      <c r="B150" s="188"/>
      <c r="C150" s="188"/>
      <c r="D150" s="188"/>
      <c r="E150" s="188"/>
      <c r="F150" s="188"/>
    </row>
    <row r="151" spans="1:10" x14ac:dyDescent="0.3">
      <c r="A151" s="188"/>
      <c r="B151" s="188"/>
      <c r="C151" s="188"/>
      <c r="D151" s="188"/>
      <c r="E151" s="188"/>
      <c r="F151" s="188"/>
    </row>
    <row r="152" spans="1:10" x14ac:dyDescent="0.3">
      <c r="A152" s="272"/>
    </row>
  </sheetData>
  <autoFilter ref="A1:J145" xr:uid="{00000000-0009-0000-0000-000002000000}">
    <filterColumn colId="2">
      <customFilters>
        <customFilter operator="notEqual" val=" "/>
      </customFilters>
    </filterColumn>
  </autoFilter>
  <sortState xmlns:xlrd2="http://schemas.microsoft.com/office/spreadsheetml/2017/richdata2" ref="A1:F153">
    <sortCondition ref="A1"/>
  </sortState>
  <pageMargins left="0.7" right="0.7" top="0.75" bottom="0.75" header="0.3" footer="0.3"/>
  <pageSetup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G5"/>
  <sheetViews>
    <sheetView workbookViewId="0"/>
  </sheetViews>
  <sheetFormatPr defaultColWidth="9.1796875" defaultRowHeight="14" x14ac:dyDescent="0.3"/>
  <cols>
    <col min="1" max="1" width="9.1796875" style="217"/>
    <col min="2" max="2" width="18.7265625" style="217" customWidth="1"/>
    <col min="3" max="3" width="20.26953125" style="217" customWidth="1"/>
    <col min="4" max="4" width="21.81640625" style="217" customWidth="1"/>
    <col min="5" max="5" width="20.7265625" style="217" customWidth="1"/>
    <col min="6" max="6" width="17.54296875" style="217" customWidth="1"/>
    <col min="7" max="7" width="15.54296875" style="217" customWidth="1"/>
    <col min="8" max="16384" width="9.1796875" style="217"/>
  </cols>
  <sheetData>
    <row r="2" spans="1:7" ht="28" x14ac:dyDescent="0.3">
      <c r="C2" s="218" t="s">
        <v>585</v>
      </c>
      <c r="D2" s="218" t="s">
        <v>586</v>
      </c>
      <c r="E2" s="218" t="s">
        <v>585</v>
      </c>
      <c r="F2" s="218" t="s">
        <v>587</v>
      </c>
      <c r="G2" s="218" t="s">
        <v>588</v>
      </c>
    </row>
    <row r="3" spans="1:7" x14ac:dyDescent="0.3">
      <c r="A3" s="217">
        <v>970</v>
      </c>
      <c r="B3" s="219" t="s">
        <v>589</v>
      </c>
      <c r="C3" s="219">
        <v>110</v>
      </c>
      <c r="D3" s="220"/>
      <c r="E3" s="219">
        <v>131</v>
      </c>
      <c r="F3" s="220">
        <v>178049</v>
      </c>
      <c r="G3" s="221">
        <f>(D3-F3)/F3</f>
        <v>-1</v>
      </c>
    </row>
    <row r="4" spans="1:7" ht="14.5" thickBot="1" x14ac:dyDescent="0.35">
      <c r="A4" s="217">
        <v>971</v>
      </c>
      <c r="B4" s="219" t="s">
        <v>590</v>
      </c>
      <c r="C4" s="222">
        <v>74</v>
      </c>
      <c r="D4" s="223"/>
      <c r="E4" s="222">
        <v>81</v>
      </c>
      <c r="F4" s="223">
        <v>119779</v>
      </c>
      <c r="G4" s="224">
        <f>(D4-F4)/F4</f>
        <v>-1</v>
      </c>
    </row>
    <row r="5" spans="1:7" x14ac:dyDescent="0.3">
      <c r="B5" s="219" t="s">
        <v>14</v>
      </c>
      <c r="C5" s="219">
        <f>SUM(C3:C4)</f>
        <v>184</v>
      </c>
      <c r="D5" s="220"/>
      <c r="E5" s="219">
        <f t="shared" ref="E5:G5" si="0">SUM(E3:E4)</f>
        <v>212</v>
      </c>
      <c r="F5" s="220">
        <v>297828</v>
      </c>
      <c r="G5" s="221">
        <f t="shared" si="0"/>
        <v>-2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
  <sheetViews>
    <sheetView workbookViewId="0"/>
  </sheetViews>
  <sheetFormatPr defaultColWidth="0" defaultRowHeight="14" zeroHeight="1" x14ac:dyDescent="0.3"/>
  <cols>
    <col min="1" max="1" width="9.1796875" style="217" customWidth="1"/>
    <col min="2" max="2" width="18.26953125" style="217" customWidth="1"/>
    <col min="3" max="3" width="10.54296875" style="217" customWidth="1"/>
    <col min="4" max="4" width="13.81640625" style="217" customWidth="1"/>
    <col min="5" max="5" width="16.7265625" style="217" customWidth="1"/>
    <col min="6" max="6" width="9.1796875" style="217" customWidth="1"/>
    <col min="7" max="7" width="13.1796875" style="217" customWidth="1"/>
    <col min="8" max="8" width="15.7265625" style="217" bestFit="1" customWidth="1"/>
    <col min="9" max="10" width="14.1796875" style="217" customWidth="1"/>
    <col min="11" max="13" width="9.1796875" style="217" customWidth="1"/>
    <col min="14" max="14" width="0" style="217" hidden="1" customWidth="1"/>
    <col min="15" max="16384" width="9.1796875" style="217" hidden="1"/>
  </cols>
  <sheetData>
    <row r="1" spans="1:13" ht="14.5" thickBot="1" x14ac:dyDescent="0.35"/>
    <row r="2" spans="1:13" ht="14.5" thickBot="1" x14ac:dyDescent="0.35">
      <c r="B2" s="875" t="s">
        <v>586</v>
      </c>
      <c r="C2" s="876"/>
      <c r="D2" s="876"/>
      <c r="E2" s="877"/>
      <c r="F2" s="875" t="s">
        <v>591</v>
      </c>
      <c r="G2" s="876"/>
      <c r="H2" s="877"/>
    </row>
    <row r="3" spans="1:13" ht="42" x14ac:dyDescent="0.3">
      <c r="A3" s="225" t="s">
        <v>592</v>
      </c>
      <c r="B3" s="226" t="s">
        <v>593</v>
      </c>
      <c r="C3" s="227" t="s">
        <v>594</v>
      </c>
      <c r="D3" s="227" t="s">
        <v>595</v>
      </c>
      <c r="E3" s="258" t="s">
        <v>596</v>
      </c>
      <c r="F3" s="227" t="s">
        <v>597</v>
      </c>
      <c r="G3" s="227" t="s">
        <v>598</v>
      </c>
      <c r="H3" s="259" t="s">
        <v>599</v>
      </c>
      <c r="I3" s="228" t="s">
        <v>588</v>
      </c>
      <c r="J3" s="327"/>
    </row>
    <row r="4" spans="1:13" x14ac:dyDescent="0.3">
      <c r="A4" s="229">
        <v>794</v>
      </c>
      <c r="B4" s="230" t="s">
        <v>231</v>
      </c>
      <c r="C4" s="231">
        <v>56</v>
      </c>
      <c r="D4" s="232">
        <v>1017.4495715227423</v>
      </c>
      <c r="E4" s="233">
        <v>56977.17600527357</v>
      </c>
      <c r="F4" s="234">
        <v>51</v>
      </c>
      <c r="G4" s="235">
        <v>839.05047106325708</v>
      </c>
      <c r="H4" s="236">
        <v>42791.574024226109</v>
      </c>
      <c r="I4" s="237">
        <f>(E4-H4)/H4</f>
        <v>0.33150456145914137</v>
      </c>
      <c r="J4" s="329"/>
      <c r="K4" s="878" t="s">
        <v>600</v>
      </c>
      <c r="L4" s="878"/>
      <c r="M4" s="878"/>
    </row>
    <row r="5" spans="1:13" x14ac:dyDescent="0.3">
      <c r="A5" s="229">
        <v>20</v>
      </c>
      <c r="B5" s="230" t="s">
        <v>89</v>
      </c>
      <c r="C5" s="231">
        <v>20</v>
      </c>
      <c r="D5" s="232">
        <v>1017.4495715227423</v>
      </c>
      <c r="E5" s="233">
        <v>20348.991430454847</v>
      </c>
      <c r="F5" s="234">
        <v>23</v>
      </c>
      <c r="G5" s="235">
        <v>839.05047106325708</v>
      </c>
      <c r="H5" s="236">
        <v>19298.160834454913</v>
      </c>
      <c r="I5" s="237">
        <f t="shared" ref="I5:I27" si="0">(E5-H5)/H5</f>
        <v>5.4452370099630561E-2</v>
      </c>
      <c r="J5" s="329"/>
    </row>
    <row r="6" spans="1:13" x14ac:dyDescent="0.3">
      <c r="A6" s="238">
        <v>50</v>
      </c>
      <c r="B6" s="239" t="s">
        <v>93</v>
      </c>
      <c r="C6" s="240">
        <v>20</v>
      </c>
      <c r="D6" s="232">
        <v>1017.4495715227423</v>
      </c>
      <c r="E6" s="351">
        <v>20348.991430454847</v>
      </c>
      <c r="F6" s="234">
        <v>18</v>
      </c>
      <c r="G6" s="235">
        <v>839.05047106325708</v>
      </c>
      <c r="H6" s="236">
        <v>15102.908479138627</v>
      </c>
      <c r="I6" s="237">
        <f t="shared" si="0"/>
        <v>0.34735580623841694</v>
      </c>
      <c r="J6" s="329"/>
      <c r="K6" s="879" t="s">
        <v>601</v>
      </c>
      <c r="L6" s="879"/>
      <c r="M6" s="879"/>
    </row>
    <row r="7" spans="1:13" x14ac:dyDescent="0.3">
      <c r="A7" s="238">
        <v>120</v>
      </c>
      <c r="B7" s="239" t="s">
        <v>101</v>
      </c>
      <c r="C7" s="240">
        <v>17</v>
      </c>
      <c r="D7" s="232">
        <v>1017.4495715227423</v>
      </c>
      <c r="E7" s="233">
        <v>17296.642715886621</v>
      </c>
      <c r="F7" s="234">
        <v>16</v>
      </c>
      <c r="G7" s="235">
        <v>839.05047106325708</v>
      </c>
      <c r="H7" s="236">
        <v>13424.807537012113</v>
      </c>
      <c r="I7" s="237">
        <f t="shared" si="0"/>
        <v>0.28840898971548617</v>
      </c>
      <c r="J7" s="329"/>
    </row>
    <row r="8" spans="1:13" x14ac:dyDescent="0.3">
      <c r="A8" s="352">
        <v>61</v>
      </c>
      <c r="B8" s="243" t="s">
        <v>253</v>
      </c>
      <c r="C8" s="243">
        <v>21</v>
      </c>
      <c r="D8" s="244">
        <v>1017.4495715227423</v>
      </c>
      <c r="E8" s="245">
        <v>21366.44100197759</v>
      </c>
      <c r="F8" s="234"/>
      <c r="G8" s="235"/>
      <c r="H8" s="236"/>
      <c r="I8" s="237"/>
      <c r="J8" s="329"/>
    </row>
    <row r="9" spans="1:13" x14ac:dyDescent="0.3">
      <c r="A9" s="241">
        <v>190</v>
      </c>
      <c r="B9" s="239" t="s">
        <v>111</v>
      </c>
      <c r="C9" s="240">
        <v>186</v>
      </c>
      <c r="D9" s="232">
        <v>1017.4495715227423</v>
      </c>
      <c r="E9" s="233">
        <v>189245.62030323007</v>
      </c>
      <c r="F9" s="234">
        <v>267</v>
      </c>
      <c r="G9" s="235">
        <v>839.05047106325708</v>
      </c>
      <c r="H9" s="236">
        <v>224026.47577388963</v>
      </c>
      <c r="I9" s="237">
        <f t="shared" si="0"/>
        <v>-0.15525332597636338</v>
      </c>
      <c r="J9" s="330"/>
    </row>
    <row r="10" spans="1:13" x14ac:dyDescent="0.3">
      <c r="A10" s="241">
        <v>330</v>
      </c>
      <c r="B10" s="239" t="s">
        <v>133</v>
      </c>
      <c r="C10" s="240">
        <v>69</v>
      </c>
      <c r="D10" s="232">
        <v>1017.4495715227423</v>
      </c>
      <c r="E10" s="233">
        <v>70204.020435069222</v>
      </c>
      <c r="F10" s="234">
        <v>24</v>
      </c>
      <c r="G10" s="235">
        <v>839.05047106325708</v>
      </c>
      <c r="H10" s="236">
        <v>20137.211305518169</v>
      </c>
      <c r="I10" s="242">
        <f t="shared" si="0"/>
        <v>2.4862831486419035</v>
      </c>
      <c r="J10" s="329"/>
    </row>
    <row r="11" spans="1:13" x14ac:dyDescent="0.3">
      <c r="A11" s="241">
        <v>430</v>
      </c>
      <c r="B11" s="239" t="s">
        <v>145</v>
      </c>
      <c r="C11" s="240">
        <v>133</v>
      </c>
      <c r="D11" s="232">
        <v>1017.4495715227423</v>
      </c>
      <c r="E11" s="233">
        <v>135320.79301252472</v>
      </c>
      <c r="F11" s="234">
        <v>119</v>
      </c>
      <c r="G11" s="235">
        <v>839.05047106325708</v>
      </c>
      <c r="H11" s="236">
        <v>99847.006056527593</v>
      </c>
      <c r="I11" s="237">
        <f t="shared" si="0"/>
        <v>0.35528142862805445</v>
      </c>
      <c r="J11" s="329"/>
    </row>
    <row r="12" spans="1:13" x14ac:dyDescent="0.3">
      <c r="A12" s="241">
        <v>450</v>
      </c>
      <c r="B12" s="239" t="s">
        <v>148</v>
      </c>
      <c r="C12" s="240">
        <v>57</v>
      </c>
      <c r="D12" s="232">
        <v>1017.4495715227423</v>
      </c>
      <c r="E12" s="233">
        <v>57994.625576796308</v>
      </c>
      <c r="F12" s="234">
        <v>63</v>
      </c>
      <c r="G12" s="235">
        <v>839.05047106325708</v>
      </c>
      <c r="H12" s="236">
        <v>52860.179676985194</v>
      </c>
      <c r="I12" s="237">
        <f t="shared" si="0"/>
        <v>9.7132585079853645E-2</v>
      </c>
      <c r="J12" s="329"/>
    </row>
    <row r="13" spans="1:13" x14ac:dyDescent="0.3">
      <c r="A13" s="241">
        <v>901</v>
      </c>
      <c r="B13" s="240" t="s">
        <v>149</v>
      </c>
      <c r="C13" s="240">
        <v>35</v>
      </c>
      <c r="D13" s="350">
        <v>1017.4495715227423</v>
      </c>
      <c r="E13" s="351">
        <v>35610.73500329598</v>
      </c>
      <c r="F13" s="234">
        <v>36</v>
      </c>
      <c r="G13" s="235">
        <v>839.05047106325708</v>
      </c>
      <c r="H13" s="236">
        <v>30205.816958277253</v>
      </c>
      <c r="I13" s="237"/>
      <c r="J13" s="329"/>
    </row>
    <row r="14" spans="1:13" x14ac:dyDescent="0.3">
      <c r="A14" s="241">
        <v>470</v>
      </c>
      <c r="B14" s="240" t="s">
        <v>152</v>
      </c>
      <c r="C14" s="240">
        <v>159</v>
      </c>
      <c r="D14" s="350">
        <v>1017.4495715227423</v>
      </c>
      <c r="E14" s="351">
        <v>161774.48187211601</v>
      </c>
      <c r="F14" s="234">
        <v>109</v>
      </c>
      <c r="G14" s="235">
        <v>839.05047106325708</v>
      </c>
      <c r="H14" s="236">
        <v>91456.501345895027</v>
      </c>
      <c r="I14" s="237">
        <f t="shared" si="0"/>
        <v>0.76886803552951755</v>
      </c>
      <c r="J14" s="329"/>
    </row>
    <row r="15" spans="1:13" x14ac:dyDescent="0.3">
      <c r="A15" s="241">
        <v>570</v>
      </c>
      <c r="B15" s="240" t="s">
        <v>164</v>
      </c>
      <c r="C15" s="240">
        <v>60</v>
      </c>
      <c r="D15" s="350">
        <v>1017.4495715227423</v>
      </c>
      <c r="E15" s="351">
        <v>61046.974291364539</v>
      </c>
      <c r="F15" s="234">
        <v>66</v>
      </c>
      <c r="G15" s="235">
        <v>839.05047106325708</v>
      </c>
      <c r="H15" s="236">
        <v>55377.331090174965</v>
      </c>
      <c r="I15" s="242">
        <f t="shared" si="0"/>
        <v>0.10238202328597741</v>
      </c>
      <c r="J15" s="329"/>
    </row>
    <row r="16" spans="1:13" x14ac:dyDescent="0.3">
      <c r="A16" s="238">
        <v>52</v>
      </c>
      <c r="B16" s="240" t="s">
        <v>168</v>
      </c>
      <c r="C16" s="240">
        <v>25</v>
      </c>
      <c r="D16" s="350">
        <v>1017.4495715227423</v>
      </c>
      <c r="E16" s="351">
        <v>25436.239288068558</v>
      </c>
      <c r="F16" s="234">
        <v>26</v>
      </c>
      <c r="G16" s="235">
        <v>839.05047106325708</v>
      </c>
      <c r="H16" s="236">
        <v>21815.312247644684</v>
      </c>
      <c r="I16" s="237"/>
      <c r="J16" s="329"/>
    </row>
    <row r="17" spans="1:10" x14ac:dyDescent="0.3">
      <c r="A17" s="241">
        <v>600</v>
      </c>
      <c r="B17" s="240" t="s">
        <v>169</v>
      </c>
      <c r="C17" s="240">
        <v>131</v>
      </c>
      <c r="D17" s="350">
        <v>1017.4495715227423</v>
      </c>
      <c r="E17" s="351">
        <v>133285.89386947925</v>
      </c>
      <c r="F17" s="234">
        <v>115</v>
      </c>
      <c r="G17" s="235">
        <v>839.05047106325708</v>
      </c>
      <c r="H17" s="236">
        <v>96490.804172274569</v>
      </c>
      <c r="I17" s="237">
        <f t="shared" si="0"/>
        <v>0.38133260483051595</v>
      </c>
      <c r="J17" s="329"/>
    </row>
    <row r="18" spans="1:10" x14ac:dyDescent="0.3">
      <c r="A18" s="241">
        <v>710</v>
      </c>
      <c r="B18" s="239" t="s">
        <v>190</v>
      </c>
      <c r="C18" s="240">
        <v>38</v>
      </c>
      <c r="D18" s="232">
        <v>1017.4495715227423</v>
      </c>
      <c r="E18" s="233">
        <v>38663.08371786421</v>
      </c>
      <c r="F18" s="234">
        <v>21</v>
      </c>
      <c r="G18" s="235">
        <v>839.05047106325708</v>
      </c>
      <c r="H18" s="236">
        <v>17620.059892328398</v>
      </c>
      <c r="I18" s="237"/>
      <c r="J18" s="329"/>
    </row>
    <row r="19" spans="1:10" x14ac:dyDescent="0.3">
      <c r="A19" s="353">
        <v>720</v>
      </c>
      <c r="B19" s="243" t="s">
        <v>255</v>
      </c>
      <c r="C19" s="243">
        <v>12</v>
      </c>
      <c r="D19" s="244">
        <v>1017.4495715227423</v>
      </c>
      <c r="E19" s="245">
        <v>12209.394858272908</v>
      </c>
      <c r="F19" s="234"/>
      <c r="G19" s="235"/>
      <c r="H19" s="236"/>
      <c r="I19" s="237"/>
      <c r="J19" s="329"/>
    </row>
    <row r="20" spans="1:10" x14ac:dyDescent="0.3">
      <c r="A20" s="241">
        <v>750</v>
      </c>
      <c r="B20" s="239" t="s">
        <v>196</v>
      </c>
      <c r="C20" s="240">
        <v>98</v>
      </c>
      <c r="D20" s="232">
        <v>1017.4495715227423</v>
      </c>
      <c r="E20" s="233">
        <v>99710.058009228742</v>
      </c>
      <c r="F20" s="234">
        <v>91</v>
      </c>
      <c r="G20" s="235">
        <v>839.05047106325708</v>
      </c>
      <c r="H20" s="236">
        <v>76353.5928667564</v>
      </c>
      <c r="I20" s="242">
        <f t="shared" si="0"/>
        <v>0.30589870450800377</v>
      </c>
      <c r="J20" s="329"/>
    </row>
    <row r="21" spans="1:10" x14ac:dyDescent="0.3">
      <c r="A21" s="353">
        <v>760</v>
      </c>
      <c r="B21" s="243" t="s">
        <v>256</v>
      </c>
      <c r="C21" s="243">
        <v>19</v>
      </c>
      <c r="D21" s="244">
        <v>1017.4495715227423</v>
      </c>
      <c r="E21" s="245">
        <v>19331.541858932105</v>
      </c>
      <c r="F21" s="234"/>
      <c r="G21" s="235"/>
      <c r="H21" s="236"/>
      <c r="I21" s="242"/>
      <c r="J21" s="329"/>
    </row>
    <row r="22" spans="1:10" x14ac:dyDescent="0.3">
      <c r="A22" s="241">
        <v>780</v>
      </c>
      <c r="B22" s="240" t="s">
        <v>199</v>
      </c>
      <c r="C22" s="240">
        <v>19</v>
      </c>
      <c r="D22" s="232">
        <v>1017.4495715227423</v>
      </c>
      <c r="E22" s="233">
        <v>19331.541858932105</v>
      </c>
      <c r="F22" s="234">
        <v>33</v>
      </c>
      <c r="G22" s="235">
        <v>839.05047106325708</v>
      </c>
      <c r="H22" s="236">
        <v>27688.665545087482</v>
      </c>
      <c r="I22" s="242">
        <f t="shared" si="0"/>
        <v>-0.3018247185855476</v>
      </c>
      <c r="J22" s="329"/>
    </row>
    <row r="23" spans="1:10" x14ac:dyDescent="0.3">
      <c r="A23" s="241">
        <v>792</v>
      </c>
      <c r="B23" s="240" t="s">
        <v>200</v>
      </c>
      <c r="C23" s="240">
        <v>189</v>
      </c>
      <c r="D23" s="232">
        <v>1017.4495715227423</v>
      </c>
      <c r="E23" s="233">
        <v>192297.96901779828</v>
      </c>
      <c r="F23" s="234">
        <v>165</v>
      </c>
      <c r="G23" s="235">
        <v>839.05047106325708</v>
      </c>
      <c r="H23" s="236">
        <v>138443.32772543741</v>
      </c>
      <c r="I23" s="237">
        <f t="shared" si="0"/>
        <v>0.38900134934033143</v>
      </c>
      <c r="J23" s="329"/>
    </row>
    <row r="24" spans="1:10" x14ac:dyDescent="0.3">
      <c r="A24" s="241">
        <v>900</v>
      </c>
      <c r="B24" s="240" t="s">
        <v>217</v>
      </c>
      <c r="C24" s="240">
        <v>32</v>
      </c>
      <c r="D24" s="232">
        <v>1017.4495715227423</v>
      </c>
      <c r="E24" s="233">
        <v>32558.386288727754</v>
      </c>
      <c r="F24" s="234">
        <v>32</v>
      </c>
      <c r="G24" s="235">
        <v>839.05047106325708</v>
      </c>
      <c r="H24" s="236">
        <v>26849.615074024226</v>
      </c>
      <c r="I24" s="237">
        <f t="shared" si="0"/>
        <v>0.21262022561457508</v>
      </c>
      <c r="J24" s="328"/>
    </row>
    <row r="25" spans="1:10" x14ac:dyDescent="0.3">
      <c r="A25" s="241">
        <v>910</v>
      </c>
      <c r="B25" s="240" t="s">
        <v>218</v>
      </c>
      <c r="C25" s="240">
        <v>101</v>
      </c>
      <c r="D25" s="232">
        <v>1017.4495715227423</v>
      </c>
      <c r="E25" s="233">
        <v>102762.40672379697</v>
      </c>
      <c r="F25" s="234">
        <v>121</v>
      </c>
      <c r="G25" s="235">
        <v>839.05047106325708</v>
      </c>
      <c r="H25" s="236">
        <v>101525.10699865411</v>
      </c>
      <c r="I25" s="237">
        <f t="shared" si="0"/>
        <v>1.2187130471670058E-2</v>
      </c>
    </row>
    <row r="26" spans="1:10" ht="14.5" hidden="1" thickBot="1" x14ac:dyDescent="0.35">
      <c r="A26" s="246">
        <v>940</v>
      </c>
      <c r="B26" s="247" t="s">
        <v>222</v>
      </c>
      <c r="C26" s="247">
        <v>20</v>
      </c>
      <c r="D26" s="248">
        <v>1017.4495715227423</v>
      </c>
      <c r="E26" s="249">
        <v>20348.991430454847</v>
      </c>
      <c r="F26" s="250">
        <v>90</v>
      </c>
      <c r="G26" s="250">
        <v>839.05047106325708</v>
      </c>
      <c r="H26" s="251">
        <v>75514.542395693134</v>
      </c>
      <c r="I26" s="252"/>
    </row>
    <row r="27" spans="1:10" ht="14.5" hidden="1" thickBot="1" x14ac:dyDescent="0.35">
      <c r="B27" s="253" t="s">
        <v>228</v>
      </c>
      <c r="C27" s="254">
        <f>SUM(C4:C26)</f>
        <v>1517</v>
      </c>
      <c r="D27" s="255"/>
      <c r="E27" s="256">
        <f>SUM(E4:E26)</f>
        <v>1543471</v>
      </c>
      <c r="F27" s="254">
        <v>1486</v>
      </c>
      <c r="G27" s="254"/>
      <c r="H27" s="257">
        <v>1246829</v>
      </c>
      <c r="I27" s="252">
        <f t="shared" si="0"/>
        <v>0.23791714822160859</v>
      </c>
    </row>
  </sheetData>
  <mergeCells count="4">
    <mergeCell ref="B2:E2"/>
    <mergeCell ref="F2:H2"/>
    <mergeCell ref="K4:M4"/>
    <mergeCell ref="K6:M6"/>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B194"/>
  <sheetViews>
    <sheetView topLeftCell="A95" workbookViewId="0">
      <selection sqref="A1:S1"/>
    </sheetView>
  </sheetViews>
  <sheetFormatPr defaultColWidth="9.1796875" defaultRowHeight="14" x14ac:dyDescent="0.3"/>
  <cols>
    <col min="1" max="1" width="28" style="658" customWidth="1"/>
    <col min="2" max="2" width="20.453125" style="262" customWidth="1"/>
    <col min="3" max="3" width="19" style="262" customWidth="1"/>
    <col min="4" max="4" width="17.1796875" style="262" customWidth="1"/>
    <col min="5" max="5" width="17.54296875" style="262" customWidth="1"/>
    <col min="6" max="6" width="18.453125" style="262" customWidth="1"/>
    <col min="7" max="7" width="15.1796875" style="657" customWidth="1"/>
    <col min="8" max="8" width="24" style="346" customWidth="1"/>
    <col min="9" max="9" width="15.81640625" style="262" customWidth="1"/>
    <col min="10" max="10" width="14.7265625" style="262" customWidth="1"/>
    <col min="11" max="11" width="17.453125" style="733" customWidth="1"/>
    <col min="12" max="12" width="14.1796875" style="655" customWidth="1"/>
    <col min="13" max="13" width="10" style="655" customWidth="1"/>
    <col min="14" max="16" width="9.1796875" style="654"/>
    <col min="17" max="17" width="11.1796875" style="654" customWidth="1"/>
    <col min="18" max="18" width="11.26953125" style="654" bestFit="1" customWidth="1"/>
    <col min="19" max="19" width="20.81640625" style="654" bestFit="1" customWidth="1"/>
    <col min="20" max="210" width="9.1796875" style="346"/>
    <col min="211" max="16384" width="9.1796875" style="262"/>
  </cols>
  <sheetData>
    <row r="1" spans="1:210" ht="26.25" customHeight="1" x14ac:dyDescent="0.3">
      <c r="A1" s="851" t="s">
        <v>15</v>
      </c>
      <c r="B1" s="852"/>
      <c r="C1" s="852"/>
      <c r="D1" s="852"/>
      <c r="E1" s="852"/>
      <c r="F1" s="852"/>
      <c r="G1" s="852"/>
      <c r="H1" s="852"/>
      <c r="I1" s="852"/>
      <c r="J1" s="852"/>
      <c r="K1" s="852"/>
      <c r="L1" s="852"/>
      <c r="M1" s="852"/>
      <c r="N1" s="852"/>
      <c r="O1" s="852"/>
      <c r="P1" s="852"/>
      <c r="Q1" s="852"/>
      <c r="R1" s="852"/>
      <c r="S1" s="853"/>
      <c r="T1" s="345"/>
    </row>
    <row r="2" spans="1:210" ht="28.5" hidden="1" customHeight="1" x14ac:dyDescent="0.35">
      <c r="A2" s="743" t="s">
        <v>16</v>
      </c>
      <c r="B2" s="848" t="s">
        <v>17</v>
      </c>
      <c r="C2" s="849"/>
      <c r="D2" s="849"/>
      <c r="E2" s="849"/>
      <c r="F2" s="849"/>
      <c r="G2" s="563" t="s">
        <v>18</v>
      </c>
      <c r="H2" s="564" t="s">
        <v>19</v>
      </c>
      <c r="I2" s="565"/>
      <c r="J2" s="849" t="s">
        <v>20</v>
      </c>
      <c r="K2" s="849"/>
      <c r="L2" s="849" t="s">
        <v>21</v>
      </c>
      <c r="M2" s="849"/>
      <c r="N2" s="849"/>
      <c r="O2" s="849"/>
      <c r="P2" s="849"/>
      <c r="Q2" s="849"/>
      <c r="R2" s="849"/>
      <c r="S2" s="850"/>
      <c r="T2" s="345"/>
    </row>
    <row r="3" spans="1:210" s="574" customFormat="1" ht="54.75" customHeight="1" x14ac:dyDescent="0.35">
      <c r="A3" s="744" t="s">
        <v>22</v>
      </c>
      <c r="B3" s="566" t="s">
        <v>23</v>
      </c>
      <c r="C3" s="566" t="s">
        <v>24</v>
      </c>
      <c r="D3" s="566" t="s">
        <v>25</v>
      </c>
      <c r="E3" s="566" t="s">
        <v>26</v>
      </c>
      <c r="F3" s="566" t="s">
        <v>27</v>
      </c>
      <c r="G3" s="567" t="s">
        <v>28</v>
      </c>
      <c r="H3" s="567" t="s">
        <v>29</v>
      </c>
      <c r="I3" s="568" t="s">
        <v>30</v>
      </c>
      <c r="J3" s="569" t="s">
        <v>31</v>
      </c>
      <c r="K3" s="729" t="s">
        <v>32</v>
      </c>
      <c r="L3" s="570" t="s">
        <v>33</v>
      </c>
      <c r="M3" s="659" t="s">
        <v>34</v>
      </c>
      <c r="N3" s="571" t="s">
        <v>35</v>
      </c>
      <c r="O3" s="571" t="s">
        <v>36</v>
      </c>
      <c r="P3" s="571" t="s">
        <v>37</v>
      </c>
      <c r="Q3" s="566" t="s">
        <v>38</v>
      </c>
      <c r="R3" s="572" t="s">
        <v>39</v>
      </c>
      <c r="S3" s="745" t="s">
        <v>40</v>
      </c>
      <c r="T3" s="734"/>
      <c r="U3" s="573"/>
      <c r="V3" s="573"/>
      <c r="W3" s="573"/>
      <c r="X3" s="573"/>
      <c r="Y3" s="573"/>
      <c r="Z3" s="573"/>
      <c r="AA3" s="573"/>
      <c r="AB3" s="573"/>
      <c r="AC3" s="573"/>
      <c r="AD3" s="573"/>
      <c r="AE3" s="573"/>
      <c r="AF3" s="573"/>
      <c r="AG3" s="573"/>
      <c r="AH3" s="573"/>
      <c r="AI3" s="573"/>
      <c r="AJ3" s="573"/>
      <c r="AK3" s="573"/>
      <c r="AL3" s="573"/>
      <c r="AM3" s="573"/>
      <c r="AN3" s="573"/>
      <c r="AO3" s="573"/>
      <c r="AP3" s="573"/>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3"/>
      <c r="CC3" s="573"/>
      <c r="CD3" s="573"/>
      <c r="CE3" s="573"/>
      <c r="CF3" s="573"/>
      <c r="CG3" s="573"/>
      <c r="CH3" s="573"/>
      <c r="CI3" s="573"/>
      <c r="CJ3" s="573"/>
      <c r="CK3" s="573"/>
      <c r="CL3" s="573"/>
      <c r="CM3" s="573"/>
      <c r="CN3" s="573"/>
      <c r="CO3" s="573"/>
      <c r="CP3" s="573"/>
      <c r="CQ3" s="573"/>
      <c r="CR3" s="573"/>
      <c r="CS3" s="573"/>
      <c r="CT3" s="573"/>
      <c r="CU3" s="573"/>
      <c r="CV3" s="573"/>
      <c r="CW3" s="573"/>
      <c r="CX3" s="573"/>
      <c r="CY3" s="573"/>
      <c r="CZ3" s="573"/>
      <c r="DA3" s="573"/>
      <c r="DB3" s="573"/>
      <c r="DC3" s="573"/>
      <c r="DD3" s="573"/>
      <c r="DE3" s="573"/>
      <c r="DF3" s="573"/>
      <c r="DG3" s="573"/>
      <c r="DH3" s="573"/>
      <c r="DI3" s="573"/>
      <c r="DJ3" s="573"/>
      <c r="DK3" s="573"/>
      <c r="DL3" s="573"/>
      <c r="DM3" s="573"/>
      <c r="DN3" s="573"/>
      <c r="DO3" s="573"/>
      <c r="DP3" s="573"/>
      <c r="DQ3" s="573"/>
      <c r="DR3" s="573"/>
      <c r="DS3" s="573"/>
      <c r="DT3" s="573"/>
      <c r="DU3" s="573"/>
      <c r="DV3" s="573"/>
      <c r="DW3" s="573"/>
      <c r="DX3" s="573"/>
      <c r="DY3" s="573"/>
      <c r="DZ3" s="573"/>
      <c r="EA3" s="573"/>
      <c r="EB3" s="573"/>
      <c r="EC3" s="573"/>
      <c r="ED3" s="573"/>
      <c r="EE3" s="573"/>
      <c r="EF3" s="573"/>
      <c r="EG3" s="573"/>
      <c r="EH3" s="573"/>
      <c r="EI3" s="573"/>
      <c r="EJ3" s="573"/>
      <c r="EK3" s="573"/>
      <c r="EL3" s="573"/>
      <c r="EM3" s="573"/>
      <c r="EN3" s="573"/>
      <c r="EO3" s="573"/>
      <c r="EP3" s="573"/>
      <c r="EQ3" s="573"/>
      <c r="ER3" s="573"/>
      <c r="ES3" s="573"/>
      <c r="ET3" s="573"/>
      <c r="EU3" s="573"/>
      <c r="EV3" s="573"/>
      <c r="EW3" s="573"/>
      <c r="EX3" s="573"/>
      <c r="EY3" s="573"/>
      <c r="EZ3" s="573"/>
      <c r="FA3" s="573"/>
      <c r="FB3" s="573"/>
      <c r="FC3" s="573"/>
      <c r="FD3" s="573"/>
      <c r="FE3" s="573"/>
      <c r="FF3" s="573"/>
      <c r="FG3" s="573"/>
      <c r="FH3" s="573"/>
      <c r="FI3" s="573"/>
      <c r="FJ3" s="573"/>
      <c r="FK3" s="573"/>
      <c r="FL3" s="573"/>
      <c r="FM3" s="573"/>
      <c r="FN3" s="573"/>
      <c r="FO3" s="573"/>
      <c r="FP3" s="573"/>
      <c r="FQ3" s="573"/>
      <c r="FR3" s="573"/>
      <c r="FS3" s="573"/>
      <c r="FT3" s="573"/>
      <c r="FU3" s="573"/>
      <c r="FV3" s="573"/>
      <c r="FW3" s="573"/>
      <c r="FX3" s="573"/>
      <c r="FY3" s="573"/>
      <c r="FZ3" s="573"/>
      <c r="GA3" s="573"/>
      <c r="GB3" s="573"/>
      <c r="GC3" s="573"/>
      <c r="GD3" s="573"/>
      <c r="GE3" s="573"/>
      <c r="GF3" s="573"/>
      <c r="GG3" s="573"/>
      <c r="GH3" s="573"/>
      <c r="GI3" s="573"/>
      <c r="GJ3" s="573"/>
      <c r="GK3" s="573"/>
      <c r="GL3" s="573"/>
      <c r="GM3" s="573"/>
      <c r="GN3" s="573"/>
      <c r="GO3" s="573"/>
      <c r="GP3" s="573"/>
      <c r="GQ3" s="573"/>
      <c r="GR3" s="573"/>
      <c r="GS3" s="573"/>
      <c r="GT3" s="573"/>
      <c r="GU3" s="573"/>
      <c r="GV3" s="573"/>
      <c r="GW3" s="573"/>
      <c r="GX3" s="573"/>
      <c r="GY3" s="573"/>
      <c r="GZ3" s="573"/>
      <c r="HA3" s="573"/>
      <c r="HB3" s="573"/>
    </row>
    <row r="4" spans="1:210" s="574" customFormat="1" ht="15" customHeight="1" x14ac:dyDescent="0.3">
      <c r="A4" s="746" t="s">
        <v>41</v>
      </c>
      <c r="B4" s="575">
        <f>'FY22 Prelim '!Y15</f>
        <v>2258129.3522540978</v>
      </c>
      <c r="C4" s="575">
        <f>'FY22 Prelim '!Z15</f>
        <v>558210.94271862577</v>
      </c>
      <c r="D4" s="575">
        <f>'FY22 Prelim '!AA15</f>
        <v>2110414.9583404544</v>
      </c>
      <c r="E4" s="575">
        <f>'FY22 Prelim '!AB15</f>
        <v>2437217.0895167505</v>
      </c>
      <c r="F4" s="575">
        <f>'FY22 Prelim '!AC15</f>
        <v>7363972.3428299287</v>
      </c>
      <c r="G4" s="575">
        <f>'FY22 Prelim '!Q15</f>
        <v>0</v>
      </c>
      <c r="H4" s="575">
        <f>'FY22 Prelim '!BB15</f>
        <v>6984428.7256884323</v>
      </c>
      <c r="I4" s="576"/>
      <c r="J4" s="577">
        <f>'FY22 Formula Count'!N9</f>
        <v>3077.5180958149263</v>
      </c>
      <c r="K4" s="730">
        <f>'FY22 Prelim '!AX15</f>
        <v>2269</v>
      </c>
      <c r="L4" s="578">
        <f>'FY22 Formula Count'!F9</f>
        <v>3068.5180958149263</v>
      </c>
      <c r="M4" s="578">
        <f>'FY22 Formula Count'!G9</f>
        <v>5</v>
      </c>
      <c r="N4" s="578">
        <f>'FY22 Formula Count'!I9</f>
        <v>0</v>
      </c>
      <c r="O4" s="578">
        <f>'FY22 Formula Count'!J9</f>
        <v>0</v>
      </c>
      <c r="P4" s="578">
        <f>'FY22 Formula Count'!K9</f>
        <v>14</v>
      </c>
      <c r="Q4" s="578">
        <f>'FY22 Formula Count'!N9</f>
        <v>3077.5180958149263</v>
      </c>
      <c r="R4" s="578">
        <f>'FY22 Formula Count'!P9</f>
        <v>8796</v>
      </c>
      <c r="S4" s="747">
        <f>'FY22 Formula Count'!R9</f>
        <v>0.3498770004337115</v>
      </c>
      <c r="T4" s="734"/>
      <c r="U4" s="573"/>
      <c r="V4" s="573"/>
      <c r="W4" s="573"/>
      <c r="X4" s="573"/>
      <c r="Y4" s="573"/>
      <c r="Z4" s="573"/>
      <c r="AA4" s="573"/>
      <c r="AB4" s="573"/>
      <c r="AC4" s="573"/>
      <c r="AD4" s="573"/>
      <c r="AE4" s="573"/>
      <c r="AF4" s="573"/>
      <c r="AG4" s="573"/>
      <c r="AH4" s="573"/>
      <c r="AI4" s="573"/>
      <c r="AJ4" s="573"/>
      <c r="AK4" s="573"/>
      <c r="AL4" s="573"/>
      <c r="AM4" s="573"/>
      <c r="AN4" s="573"/>
      <c r="AO4" s="573"/>
      <c r="AP4" s="573"/>
      <c r="AQ4" s="573"/>
      <c r="AR4" s="573"/>
      <c r="AS4" s="573"/>
      <c r="AT4" s="573"/>
      <c r="AU4" s="573"/>
      <c r="AV4" s="573"/>
      <c r="AW4" s="573"/>
      <c r="AX4" s="573"/>
      <c r="AY4" s="573"/>
      <c r="AZ4" s="573"/>
      <c r="BA4" s="573"/>
      <c r="BB4" s="573"/>
      <c r="BC4" s="573"/>
      <c r="BD4" s="573"/>
      <c r="BE4" s="573"/>
      <c r="BF4" s="573"/>
      <c r="BG4" s="573"/>
      <c r="BH4" s="573"/>
      <c r="BI4" s="573"/>
      <c r="BJ4" s="573"/>
      <c r="BK4" s="573"/>
      <c r="BL4" s="573"/>
      <c r="BM4" s="573"/>
      <c r="BN4" s="573"/>
      <c r="BO4" s="573"/>
      <c r="BP4" s="573"/>
      <c r="BQ4" s="573"/>
      <c r="BR4" s="573"/>
      <c r="BS4" s="573"/>
      <c r="BT4" s="573"/>
      <c r="BU4" s="573"/>
      <c r="BV4" s="573"/>
      <c r="BW4" s="573"/>
      <c r="BX4" s="573"/>
      <c r="BY4" s="573"/>
      <c r="BZ4" s="573"/>
      <c r="CA4" s="573"/>
      <c r="CB4" s="573"/>
      <c r="CC4" s="573"/>
      <c r="CD4" s="573"/>
      <c r="CE4" s="573"/>
      <c r="CF4" s="573"/>
      <c r="CG4" s="573"/>
      <c r="CH4" s="573"/>
      <c r="CI4" s="573"/>
      <c r="CJ4" s="573"/>
      <c r="CK4" s="573"/>
      <c r="CL4" s="573"/>
      <c r="CM4" s="573"/>
      <c r="CN4" s="573"/>
      <c r="CO4" s="573"/>
      <c r="CP4" s="573"/>
      <c r="CQ4" s="573"/>
      <c r="CR4" s="573"/>
      <c r="CS4" s="573"/>
      <c r="CT4" s="573"/>
      <c r="CU4" s="573"/>
      <c r="CV4" s="573"/>
      <c r="CW4" s="573"/>
      <c r="CX4" s="573"/>
      <c r="CY4" s="573"/>
      <c r="CZ4" s="573"/>
      <c r="DA4" s="573"/>
      <c r="DB4" s="573"/>
      <c r="DC4" s="573"/>
      <c r="DD4" s="573"/>
      <c r="DE4" s="573"/>
      <c r="DF4" s="573"/>
      <c r="DG4" s="573"/>
      <c r="DH4" s="573"/>
      <c r="DI4" s="573"/>
      <c r="DJ4" s="573"/>
      <c r="DK4" s="573"/>
      <c r="DL4" s="573"/>
      <c r="DM4" s="573"/>
      <c r="DN4" s="573"/>
      <c r="DO4" s="573"/>
      <c r="DP4" s="573"/>
      <c r="DQ4" s="573"/>
      <c r="DR4" s="573"/>
      <c r="DS4" s="573"/>
      <c r="DT4" s="573"/>
      <c r="DU4" s="573"/>
      <c r="DV4" s="573"/>
      <c r="DW4" s="573"/>
      <c r="DX4" s="573"/>
      <c r="DY4" s="573"/>
      <c r="DZ4" s="573"/>
      <c r="EA4" s="573"/>
      <c r="EB4" s="573"/>
      <c r="EC4" s="573"/>
      <c r="ED4" s="573"/>
      <c r="EE4" s="573"/>
      <c r="EF4" s="573"/>
      <c r="EG4" s="573"/>
      <c r="EH4" s="573"/>
      <c r="EI4" s="573"/>
      <c r="EJ4" s="573"/>
      <c r="EK4" s="573"/>
      <c r="EL4" s="573"/>
      <c r="EM4" s="573"/>
      <c r="EN4" s="573"/>
      <c r="EO4" s="573"/>
      <c r="EP4" s="573"/>
      <c r="EQ4" s="573"/>
      <c r="ER4" s="573"/>
      <c r="ES4" s="573"/>
      <c r="ET4" s="573"/>
      <c r="EU4" s="573"/>
      <c r="EV4" s="573"/>
      <c r="EW4" s="573"/>
      <c r="EX4" s="573"/>
      <c r="EY4" s="573"/>
      <c r="EZ4" s="573"/>
      <c r="FA4" s="573"/>
      <c r="FB4" s="573"/>
      <c r="FC4" s="573"/>
      <c r="FD4" s="573"/>
      <c r="FE4" s="573"/>
      <c r="FF4" s="573"/>
      <c r="FG4" s="573"/>
      <c r="FH4" s="573"/>
      <c r="FI4" s="573"/>
      <c r="FJ4" s="573"/>
      <c r="FK4" s="573"/>
      <c r="FL4" s="573"/>
      <c r="FM4" s="573"/>
      <c r="FN4" s="573"/>
      <c r="FO4" s="573"/>
      <c r="FP4" s="573"/>
      <c r="FQ4" s="573"/>
      <c r="FR4" s="573"/>
      <c r="FS4" s="573"/>
      <c r="FT4" s="573"/>
      <c r="FU4" s="573"/>
      <c r="FV4" s="573"/>
      <c r="FW4" s="573"/>
      <c r="FX4" s="573"/>
      <c r="FY4" s="573"/>
      <c r="FZ4" s="573"/>
      <c r="GA4" s="573"/>
      <c r="GB4" s="573"/>
      <c r="GC4" s="573"/>
      <c r="GD4" s="573"/>
      <c r="GE4" s="573"/>
      <c r="GF4" s="573"/>
      <c r="GG4" s="573"/>
      <c r="GH4" s="573"/>
      <c r="GI4" s="573"/>
      <c r="GJ4" s="573"/>
      <c r="GK4" s="573"/>
      <c r="GL4" s="573"/>
      <c r="GM4" s="573"/>
      <c r="GN4" s="573"/>
      <c r="GO4" s="573"/>
      <c r="GP4" s="573"/>
      <c r="GQ4" s="573"/>
      <c r="GR4" s="573"/>
      <c r="GS4" s="573"/>
      <c r="GT4" s="573"/>
      <c r="GU4" s="573"/>
      <c r="GV4" s="573"/>
      <c r="GW4" s="573"/>
      <c r="GX4" s="573"/>
      <c r="GY4" s="573"/>
      <c r="GZ4" s="573"/>
      <c r="HA4" s="573"/>
      <c r="HB4" s="573"/>
    </row>
    <row r="5" spans="1:210" s="581" customFormat="1" ht="15" customHeight="1" thickBot="1" x14ac:dyDescent="0.4">
      <c r="A5" s="748">
        <v>2021</v>
      </c>
      <c r="B5" s="662">
        <f>'FY21 Allocations'!Y15</f>
        <v>2414905.1020611348</v>
      </c>
      <c r="C5" s="662">
        <f>'FY21 Allocations'!Z15</f>
        <v>591080.268850739</v>
      </c>
      <c r="D5" s="662">
        <f>'FY21 Allocations'!AA15</f>
        <v>2072760.7358421662</v>
      </c>
      <c r="E5" s="662">
        <f>'FY21 Allocations'!AB15</f>
        <v>2352191.8388027488</v>
      </c>
      <c r="F5" s="662">
        <f>'FY21 Allocations'!AC15</f>
        <v>7430937.9455567896</v>
      </c>
      <c r="G5" s="662">
        <f>'FY21 Allocations'!Q15</f>
        <v>23844.449876240022</v>
      </c>
      <c r="H5" s="662">
        <f>'FY21 Allocations'!BB15</f>
        <v>7353112.3366357386</v>
      </c>
      <c r="I5" s="580"/>
      <c r="J5" s="701">
        <f>'FY21 Formula Counts '!N9</f>
        <v>4063.0493456945496</v>
      </c>
      <c r="K5" s="731">
        <f>'FY21 Allocations'!AX18</f>
        <v>1182</v>
      </c>
      <c r="L5" s="702">
        <f>'FY21 Formula Counts '!F9</f>
        <v>4046.0493456945496</v>
      </c>
      <c r="M5" s="702">
        <f>'FY21 Formula Counts '!G9</f>
        <v>6</v>
      </c>
      <c r="N5" s="702">
        <f>'FY21 Formula Counts '!I9</f>
        <v>0</v>
      </c>
      <c r="O5" s="702">
        <f>'FY21 Formula Counts '!J9</f>
        <v>0</v>
      </c>
      <c r="P5" s="702">
        <f>'FY21 Formula Counts '!K9</f>
        <v>23</v>
      </c>
      <c r="Q5" s="702">
        <f>'FY21 Formula Counts '!N9</f>
        <v>4063.0493456945496</v>
      </c>
      <c r="R5" s="702">
        <f>'FY21 Formula Counts '!P9</f>
        <v>9207</v>
      </c>
      <c r="S5" s="749">
        <f>'FY21 Formula Counts '!R9</f>
        <v>0.44130002668562501</v>
      </c>
      <c r="T5" s="734"/>
      <c r="U5" s="573"/>
      <c r="V5" s="573"/>
      <c r="W5" s="573"/>
      <c r="X5" s="573"/>
      <c r="Y5" s="573"/>
      <c r="Z5" s="573"/>
      <c r="AA5" s="573"/>
      <c r="AB5" s="573"/>
      <c r="AC5" s="573"/>
      <c r="AD5" s="573"/>
      <c r="AE5" s="573"/>
      <c r="AF5" s="573"/>
      <c r="AG5" s="573"/>
      <c r="AH5" s="573"/>
      <c r="AI5" s="573"/>
      <c r="AJ5" s="573"/>
      <c r="AK5" s="573"/>
      <c r="AL5" s="573"/>
      <c r="AM5" s="573"/>
      <c r="AN5" s="573"/>
      <c r="AO5" s="573"/>
      <c r="AP5" s="573"/>
      <c r="AQ5" s="573"/>
      <c r="AR5" s="573"/>
      <c r="AS5" s="573"/>
      <c r="AT5" s="573"/>
      <c r="AU5" s="573"/>
      <c r="AV5" s="573"/>
      <c r="AW5" s="573"/>
      <c r="AX5" s="573"/>
      <c r="AY5" s="573"/>
      <c r="AZ5" s="573"/>
      <c r="BA5" s="573"/>
      <c r="BB5" s="573"/>
      <c r="BC5" s="573"/>
      <c r="BD5" s="573"/>
      <c r="BE5" s="573"/>
      <c r="BF5" s="573"/>
      <c r="BG5" s="573"/>
      <c r="BH5" s="573"/>
      <c r="BI5" s="573"/>
      <c r="BJ5" s="573"/>
      <c r="BK5" s="573"/>
      <c r="BL5" s="573"/>
      <c r="BM5" s="573"/>
      <c r="BN5" s="573"/>
      <c r="BO5" s="573"/>
      <c r="BP5" s="573"/>
      <c r="BQ5" s="573"/>
      <c r="BR5" s="573"/>
      <c r="BS5" s="573"/>
      <c r="BT5" s="573"/>
      <c r="BU5" s="573"/>
      <c r="BV5" s="573"/>
      <c r="BW5" s="573"/>
      <c r="BX5" s="573"/>
      <c r="BY5" s="573"/>
      <c r="BZ5" s="573"/>
      <c r="CA5" s="573"/>
      <c r="CB5" s="573"/>
      <c r="CC5" s="573"/>
      <c r="CD5" s="573"/>
      <c r="CE5" s="573"/>
      <c r="CF5" s="573"/>
      <c r="CG5" s="573"/>
      <c r="CH5" s="573"/>
      <c r="CI5" s="573"/>
      <c r="CJ5" s="573"/>
      <c r="CK5" s="573"/>
      <c r="CL5" s="573"/>
      <c r="CM5" s="573"/>
      <c r="CN5" s="573"/>
      <c r="CO5" s="573"/>
      <c r="CP5" s="573"/>
      <c r="CQ5" s="573"/>
      <c r="CR5" s="573"/>
      <c r="CS5" s="573"/>
      <c r="CT5" s="573"/>
      <c r="CU5" s="573"/>
      <c r="CV5" s="573"/>
      <c r="CW5" s="573"/>
      <c r="CX5" s="573"/>
      <c r="CY5" s="573"/>
      <c r="CZ5" s="573"/>
      <c r="DA5" s="573"/>
      <c r="DB5" s="573"/>
      <c r="DC5" s="573"/>
      <c r="DD5" s="573"/>
      <c r="DE5" s="573"/>
      <c r="DF5" s="573"/>
      <c r="DG5" s="573"/>
      <c r="DH5" s="573"/>
      <c r="DI5" s="573"/>
      <c r="DJ5" s="573"/>
      <c r="DK5" s="573"/>
      <c r="DL5" s="573"/>
      <c r="DM5" s="573"/>
      <c r="DN5" s="573"/>
      <c r="DO5" s="573"/>
      <c r="DP5" s="573"/>
      <c r="DQ5" s="573"/>
      <c r="DR5" s="573"/>
      <c r="DS5" s="573"/>
      <c r="DT5" s="573"/>
      <c r="DU5" s="573"/>
      <c r="DV5" s="573"/>
      <c r="DW5" s="573"/>
      <c r="DX5" s="573"/>
      <c r="DY5" s="573"/>
      <c r="DZ5" s="573"/>
      <c r="EA5" s="573"/>
      <c r="EB5" s="573"/>
      <c r="EC5" s="573"/>
      <c r="ED5" s="573"/>
      <c r="EE5" s="573"/>
      <c r="EF5" s="573"/>
      <c r="EG5" s="573"/>
      <c r="EH5" s="573"/>
      <c r="EI5" s="573"/>
      <c r="EJ5" s="573"/>
      <c r="EK5" s="573"/>
      <c r="EL5" s="573"/>
      <c r="EM5" s="573"/>
      <c r="EN5" s="573"/>
      <c r="EO5" s="573"/>
      <c r="EP5" s="573"/>
      <c r="EQ5" s="573"/>
      <c r="ER5" s="573"/>
      <c r="ES5" s="573"/>
      <c r="ET5" s="573"/>
      <c r="EU5" s="573"/>
      <c r="EV5" s="573"/>
      <c r="EW5" s="573"/>
      <c r="EX5" s="573"/>
      <c r="EY5" s="573"/>
      <c r="EZ5" s="573"/>
      <c r="FA5" s="573"/>
      <c r="FB5" s="573"/>
      <c r="FC5" s="573"/>
      <c r="FD5" s="573"/>
      <c r="FE5" s="573"/>
      <c r="FF5" s="573"/>
      <c r="FG5" s="573"/>
      <c r="FH5" s="573"/>
      <c r="FI5" s="573"/>
      <c r="FJ5" s="573"/>
      <c r="FK5" s="573"/>
      <c r="FL5" s="573"/>
      <c r="FM5" s="573"/>
      <c r="FN5" s="573"/>
      <c r="FO5" s="573"/>
      <c r="FP5" s="573"/>
      <c r="FQ5" s="573"/>
      <c r="FR5" s="573"/>
      <c r="FS5" s="573"/>
      <c r="FT5" s="573"/>
      <c r="FU5" s="573"/>
      <c r="FV5" s="573"/>
      <c r="FW5" s="573"/>
      <c r="FX5" s="573"/>
      <c r="FY5" s="573"/>
      <c r="FZ5" s="573"/>
      <c r="GA5" s="573"/>
      <c r="GB5" s="573"/>
      <c r="GC5" s="573"/>
      <c r="GD5" s="573"/>
      <c r="GE5" s="573"/>
      <c r="GF5" s="573"/>
      <c r="GG5" s="573"/>
      <c r="GH5" s="573"/>
      <c r="GI5" s="573"/>
      <c r="GJ5" s="573"/>
      <c r="GK5" s="573"/>
      <c r="GL5" s="573"/>
      <c r="GM5" s="573"/>
      <c r="GN5" s="573"/>
      <c r="GO5" s="573"/>
      <c r="GP5" s="573"/>
      <c r="GQ5" s="573"/>
      <c r="GR5" s="573"/>
      <c r="GS5" s="573"/>
      <c r="GT5" s="573"/>
      <c r="GU5" s="573"/>
      <c r="GV5" s="573"/>
      <c r="GW5" s="573"/>
      <c r="GX5" s="573"/>
      <c r="GY5" s="573"/>
      <c r="GZ5" s="573"/>
      <c r="HA5" s="573"/>
      <c r="HB5" s="573"/>
    </row>
    <row r="6" spans="1:210" s="574" customFormat="1" ht="15" customHeight="1" x14ac:dyDescent="0.35">
      <c r="A6" s="744"/>
      <c r="B6" s="661">
        <f>SUM(B4-B5)</f>
        <v>-156775.74980703695</v>
      </c>
      <c r="C6" s="661">
        <f t="shared" ref="C6:G6" si="0">SUM(C4-C5)</f>
        <v>-32869.32613211323</v>
      </c>
      <c r="D6" s="660">
        <f t="shared" si="0"/>
        <v>37654.222498288145</v>
      </c>
      <c r="E6" s="660">
        <f t="shared" si="0"/>
        <v>85025.250714001711</v>
      </c>
      <c r="F6" s="661">
        <f t="shared" si="0"/>
        <v>-66965.602726860903</v>
      </c>
      <c r="G6" s="661">
        <f t="shared" si="0"/>
        <v>-23844.449876240022</v>
      </c>
      <c r="H6" s="661">
        <f>SUM(H4-H5)</f>
        <v>-368683.61094730627</v>
      </c>
      <c r="I6" s="561">
        <f>SUM(H4-H5)/H5</f>
        <v>-5.0139803945384802E-2</v>
      </c>
      <c r="J6" s="700">
        <f>SUM(J4-J5)</f>
        <v>-985.53124987962337</v>
      </c>
      <c r="K6" s="732">
        <f t="shared" ref="K6:S6" si="1">SUM(K4-K5)</f>
        <v>1087</v>
      </c>
      <c r="L6" s="700">
        <f t="shared" si="1"/>
        <v>-977.53124987962337</v>
      </c>
      <c r="M6" s="700">
        <f t="shared" si="1"/>
        <v>-1</v>
      </c>
      <c r="N6" s="700">
        <f t="shared" si="1"/>
        <v>0</v>
      </c>
      <c r="O6" s="700">
        <f t="shared" si="1"/>
        <v>0</v>
      </c>
      <c r="P6" s="700">
        <f t="shared" si="1"/>
        <v>-9</v>
      </c>
      <c r="Q6" s="700">
        <f t="shared" si="1"/>
        <v>-985.53124987962337</v>
      </c>
      <c r="R6" s="700">
        <f t="shared" si="1"/>
        <v>-411</v>
      </c>
      <c r="S6" s="750">
        <f t="shared" si="1"/>
        <v>-9.1423026251913508E-2</v>
      </c>
      <c r="T6" s="734"/>
      <c r="U6" s="573"/>
      <c r="V6" s="573"/>
      <c r="W6" s="573"/>
      <c r="X6" s="573"/>
      <c r="Y6" s="573"/>
      <c r="Z6" s="573"/>
      <c r="AA6" s="573"/>
      <c r="AB6" s="573"/>
      <c r="AC6" s="573"/>
      <c r="AD6" s="573"/>
      <c r="AE6" s="573"/>
      <c r="AF6" s="573"/>
      <c r="AG6" s="573"/>
      <c r="AH6" s="573"/>
      <c r="AI6" s="573"/>
      <c r="AJ6" s="573"/>
      <c r="AK6" s="573"/>
      <c r="AL6" s="573"/>
      <c r="AM6" s="573"/>
      <c r="AN6" s="573"/>
      <c r="AO6" s="573"/>
      <c r="AP6" s="573"/>
      <c r="AQ6" s="573"/>
      <c r="AR6" s="573"/>
      <c r="AS6" s="573"/>
      <c r="AT6" s="573"/>
      <c r="AU6" s="573"/>
      <c r="AV6" s="573"/>
      <c r="AW6" s="573"/>
      <c r="AX6" s="573"/>
      <c r="AY6" s="573"/>
      <c r="AZ6" s="573"/>
      <c r="BA6" s="573"/>
      <c r="BB6" s="573"/>
      <c r="BC6" s="573"/>
      <c r="BD6" s="573"/>
      <c r="BE6" s="573"/>
      <c r="BF6" s="573"/>
      <c r="BG6" s="573"/>
      <c r="BH6" s="573"/>
      <c r="BI6" s="573"/>
      <c r="BJ6" s="573"/>
      <c r="BK6" s="573"/>
      <c r="BL6" s="573"/>
      <c r="BM6" s="573"/>
      <c r="BN6" s="573"/>
      <c r="BO6" s="573"/>
      <c r="BP6" s="573"/>
      <c r="BQ6" s="573"/>
      <c r="BR6" s="573"/>
      <c r="BS6" s="573"/>
      <c r="BT6" s="573"/>
      <c r="BU6" s="573"/>
      <c r="BV6" s="573"/>
      <c r="BW6" s="573"/>
      <c r="BX6" s="573"/>
      <c r="BY6" s="573"/>
      <c r="BZ6" s="573"/>
      <c r="CA6" s="573"/>
      <c r="CB6" s="573"/>
      <c r="CC6" s="573"/>
      <c r="CD6" s="573"/>
      <c r="CE6" s="573"/>
      <c r="CF6" s="573"/>
      <c r="CG6" s="573"/>
      <c r="CH6" s="573"/>
      <c r="CI6" s="573"/>
      <c r="CJ6" s="573"/>
      <c r="CK6" s="573"/>
      <c r="CL6" s="573"/>
      <c r="CM6" s="573"/>
      <c r="CN6" s="573"/>
      <c r="CO6" s="573"/>
      <c r="CP6" s="573"/>
      <c r="CQ6" s="573"/>
      <c r="CR6" s="573"/>
      <c r="CS6" s="573"/>
      <c r="CT6" s="573"/>
      <c r="CU6" s="573"/>
      <c r="CV6" s="573"/>
      <c r="CW6" s="573"/>
      <c r="CX6" s="573"/>
      <c r="CY6" s="573"/>
      <c r="CZ6" s="573"/>
      <c r="DA6" s="573"/>
      <c r="DB6" s="573"/>
      <c r="DC6" s="573"/>
      <c r="DD6" s="573"/>
      <c r="DE6" s="573"/>
      <c r="DF6" s="573"/>
      <c r="DG6" s="573"/>
      <c r="DH6" s="573"/>
      <c r="DI6" s="573"/>
      <c r="DJ6" s="573"/>
      <c r="DK6" s="573"/>
      <c r="DL6" s="573"/>
      <c r="DM6" s="573"/>
      <c r="DN6" s="573"/>
      <c r="DO6" s="573"/>
      <c r="DP6" s="573"/>
      <c r="DQ6" s="573"/>
      <c r="DR6" s="573"/>
      <c r="DS6" s="573"/>
      <c r="DT6" s="573"/>
      <c r="DU6" s="573"/>
      <c r="DV6" s="573"/>
      <c r="DW6" s="573"/>
      <c r="DX6" s="573"/>
      <c r="DY6" s="573"/>
      <c r="DZ6" s="573"/>
      <c r="EA6" s="573"/>
      <c r="EB6" s="573"/>
      <c r="EC6" s="573"/>
      <c r="ED6" s="573"/>
      <c r="EE6" s="573"/>
      <c r="EF6" s="573"/>
      <c r="EG6" s="573"/>
      <c r="EH6" s="573"/>
      <c r="EI6" s="573"/>
      <c r="EJ6" s="573"/>
      <c r="EK6" s="573"/>
      <c r="EL6" s="573"/>
      <c r="EM6" s="573"/>
      <c r="EN6" s="573"/>
      <c r="EO6" s="573"/>
      <c r="EP6" s="573"/>
      <c r="EQ6" s="573"/>
      <c r="ER6" s="573"/>
      <c r="ES6" s="573"/>
      <c r="ET6" s="573"/>
      <c r="EU6" s="573"/>
      <c r="EV6" s="573"/>
      <c r="EW6" s="573"/>
      <c r="EX6" s="573"/>
      <c r="EY6" s="573"/>
      <c r="EZ6" s="573"/>
      <c r="FA6" s="573"/>
      <c r="FB6" s="573"/>
      <c r="FC6" s="573"/>
      <c r="FD6" s="573"/>
      <c r="FE6" s="573"/>
      <c r="FF6" s="573"/>
      <c r="FG6" s="573"/>
      <c r="FH6" s="573"/>
      <c r="FI6" s="573"/>
      <c r="FJ6" s="573"/>
      <c r="FK6" s="573"/>
      <c r="FL6" s="573"/>
      <c r="FM6" s="573"/>
      <c r="FN6" s="573"/>
      <c r="FO6" s="573"/>
      <c r="FP6" s="573"/>
      <c r="FQ6" s="573"/>
      <c r="FR6" s="573"/>
      <c r="FS6" s="573"/>
      <c r="FT6" s="573"/>
      <c r="FU6" s="573"/>
      <c r="FV6" s="573"/>
      <c r="FW6" s="573"/>
      <c r="FX6" s="573"/>
      <c r="FY6" s="573"/>
      <c r="FZ6" s="573"/>
      <c r="GA6" s="573"/>
      <c r="GB6" s="573"/>
      <c r="GC6" s="573"/>
      <c r="GD6" s="573"/>
      <c r="GE6" s="573"/>
      <c r="GF6" s="573"/>
      <c r="GG6" s="573"/>
      <c r="GH6" s="573"/>
      <c r="GI6" s="573"/>
      <c r="GJ6" s="573"/>
      <c r="GK6" s="573"/>
      <c r="GL6" s="573"/>
      <c r="GM6" s="573"/>
      <c r="GN6" s="573"/>
      <c r="GO6" s="573"/>
      <c r="GP6" s="573"/>
      <c r="GQ6" s="573"/>
      <c r="GR6" s="573"/>
      <c r="GS6" s="573"/>
      <c r="GT6" s="573"/>
      <c r="GU6" s="573"/>
      <c r="GV6" s="573"/>
      <c r="GW6" s="573"/>
      <c r="GX6" s="573"/>
      <c r="GY6" s="573"/>
      <c r="GZ6" s="573"/>
      <c r="HA6" s="573"/>
      <c r="HB6" s="573"/>
    </row>
    <row r="7" spans="1:210" s="574" customFormat="1" ht="15" customHeight="1" x14ac:dyDescent="0.35">
      <c r="A7" s="751"/>
      <c r="B7" s="665"/>
      <c r="C7" s="665"/>
      <c r="D7" s="665"/>
      <c r="E7" s="666"/>
      <c r="F7" s="666"/>
      <c r="G7" s="666"/>
      <c r="H7" s="666"/>
      <c r="I7" s="667"/>
      <c r="J7" s="668"/>
      <c r="K7" s="579"/>
      <c r="L7" s="668"/>
      <c r="M7" s="668"/>
      <c r="N7" s="668"/>
      <c r="O7" s="668"/>
      <c r="P7" s="668"/>
      <c r="Q7" s="668"/>
      <c r="R7" s="668"/>
      <c r="S7" s="752"/>
      <c r="T7" s="734"/>
      <c r="U7" s="573"/>
      <c r="V7" s="573"/>
      <c r="W7" s="573"/>
      <c r="X7" s="573"/>
      <c r="Y7" s="573"/>
      <c r="Z7" s="573"/>
      <c r="AA7" s="573"/>
      <c r="AB7" s="573"/>
      <c r="AC7" s="573"/>
      <c r="AD7" s="573"/>
      <c r="AE7" s="573"/>
      <c r="AF7" s="573"/>
      <c r="AG7" s="573"/>
      <c r="AH7" s="573"/>
      <c r="AI7" s="573"/>
      <c r="AJ7" s="573"/>
      <c r="AK7" s="573"/>
      <c r="AL7" s="573"/>
      <c r="AM7" s="573"/>
      <c r="AN7" s="573"/>
      <c r="AO7" s="573"/>
      <c r="AP7" s="573"/>
      <c r="AQ7" s="573"/>
      <c r="AR7" s="573"/>
      <c r="AS7" s="573"/>
      <c r="AT7" s="573"/>
      <c r="AU7" s="573"/>
      <c r="AV7" s="573"/>
      <c r="AW7" s="573"/>
      <c r="AX7" s="573"/>
      <c r="AY7" s="573"/>
      <c r="AZ7" s="573"/>
      <c r="BA7" s="573"/>
      <c r="BB7" s="573"/>
      <c r="BC7" s="573"/>
      <c r="BD7" s="573"/>
      <c r="BE7" s="573"/>
      <c r="BF7" s="573"/>
      <c r="BG7" s="573"/>
      <c r="BH7" s="573"/>
      <c r="BI7" s="573"/>
      <c r="BJ7" s="573"/>
      <c r="BK7" s="573"/>
      <c r="BL7" s="573"/>
      <c r="BM7" s="573"/>
      <c r="BN7" s="573"/>
      <c r="BO7" s="573"/>
      <c r="BP7" s="573"/>
      <c r="BQ7" s="573"/>
      <c r="BR7" s="573"/>
      <c r="BS7" s="573"/>
      <c r="BT7" s="573"/>
      <c r="BU7" s="573"/>
      <c r="BV7" s="573"/>
      <c r="BW7" s="573"/>
      <c r="BX7" s="573"/>
      <c r="BY7" s="573"/>
      <c r="BZ7" s="573"/>
      <c r="CA7" s="573"/>
      <c r="CB7" s="573"/>
      <c r="CC7" s="573"/>
      <c r="CD7" s="573"/>
      <c r="CE7" s="573"/>
      <c r="CF7" s="573"/>
      <c r="CG7" s="573"/>
      <c r="CH7" s="573"/>
      <c r="CI7" s="573"/>
      <c r="CJ7" s="573"/>
      <c r="CK7" s="573"/>
      <c r="CL7" s="573"/>
      <c r="CM7" s="573"/>
      <c r="CN7" s="573"/>
      <c r="CO7" s="573"/>
      <c r="CP7" s="573"/>
      <c r="CQ7" s="573"/>
      <c r="CR7" s="573"/>
      <c r="CS7" s="573"/>
      <c r="CT7" s="573"/>
      <c r="CU7" s="573"/>
      <c r="CV7" s="573"/>
      <c r="CW7" s="573"/>
      <c r="CX7" s="573"/>
      <c r="CY7" s="573"/>
      <c r="CZ7" s="573"/>
      <c r="DA7" s="573"/>
      <c r="DB7" s="573"/>
      <c r="DC7" s="573"/>
      <c r="DD7" s="573"/>
      <c r="DE7" s="573"/>
      <c r="DF7" s="573"/>
      <c r="DG7" s="573"/>
      <c r="DH7" s="573"/>
      <c r="DI7" s="573"/>
      <c r="DJ7" s="573"/>
      <c r="DK7" s="573"/>
      <c r="DL7" s="573"/>
      <c r="DM7" s="573"/>
      <c r="DN7" s="573"/>
      <c r="DO7" s="573"/>
      <c r="DP7" s="573"/>
      <c r="DQ7" s="573"/>
      <c r="DR7" s="573"/>
      <c r="DS7" s="573"/>
      <c r="DT7" s="573"/>
      <c r="DU7" s="573"/>
      <c r="DV7" s="573"/>
      <c r="DW7" s="573"/>
      <c r="DX7" s="573"/>
      <c r="DY7" s="573"/>
      <c r="DZ7" s="573"/>
      <c r="EA7" s="573"/>
      <c r="EB7" s="573"/>
      <c r="EC7" s="573"/>
      <c r="ED7" s="573"/>
      <c r="EE7" s="573"/>
      <c r="EF7" s="573"/>
      <c r="EG7" s="573"/>
      <c r="EH7" s="573"/>
      <c r="EI7" s="573"/>
      <c r="EJ7" s="573"/>
      <c r="EK7" s="573"/>
      <c r="EL7" s="573"/>
      <c r="EM7" s="573"/>
      <c r="EN7" s="573"/>
      <c r="EO7" s="573"/>
      <c r="EP7" s="573"/>
      <c r="EQ7" s="573"/>
      <c r="ER7" s="573"/>
      <c r="ES7" s="573"/>
      <c r="ET7" s="573"/>
      <c r="EU7" s="573"/>
      <c r="EV7" s="573"/>
      <c r="EW7" s="573"/>
      <c r="EX7" s="573"/>
      <c r="EY7" s="573"/>
      <c r="EZ7" s="573"/>
      <c r="FA7" s="573"/>
      <c r="FB7" s="573"/>
      <c r="FC7" s="573"/>
      <c r="FD7" s="573"/>
      <c r="FE7" s="573"/>
      <c r="FF7" s="573"/>
      <c r="FG7" s="573"/>
      <c r="FH7" s="573"/>
      <c r="FI7" s="573"/>
      <c r="FJ7" s="573"/>
      <c r="FK7" s="573"/>
      <c r="FL7" s="573"/>
      <c r="FM7" s="573"/>
      <c r="FN7" s="573"/>
      <c r="FO7" s="573"/>
      <c r="FP7" s="573"/>
      <c r="FQ7" s="573"/>
      <c r="FR7" s="573"/>
      <c r="FS7" s="573"/>
      <c r="FT7" s="573"/>
      <c r="FU7" s="573"/>
      <c r="FV7" s="573"/>
      <c r="FW7" s="573"/>
      <c r="FX7" s="573"/>
      <c r="FY7" s="573"/>
      <c r="FZ7" s="573"/>
      <c r="GA7" s="573"/>
      <c r="GB7" s="573"/>
      <c r="GC7" s="573"/>
      <c r="GD7" s="573"/>
      <c r="GE7" s="573"/>
      <c r="GF7" s="573"/>
      <c r="GG7" s="573"/>
      <c r="GH7" s="573"/>
      <c r="GI7" s="573"/>
      <c r="GJ7" s="573"/>
      <c r="GK7" s="573"/>
      <c r="GL7" s="573"/>
      <c r="GM7" s="573"/>
      <c r="GN7" s="573"/>
      <c r="GO7" s="573"/>
      <c r="GP7" s="573"/>
      <c r="GQ7" s="573"/>
      <c r="GR7" s="573"/>
      <c r="GS7" s="573"/>
      <c r="GT7" s="573"/>
      <c r="GU7" s="573"/>
      <c r="GV7" s="573"/>
      <c r="GW7" s="573"/>
      <c r="GX7" s="573"/>
      <c r="GY7" s="573"/>
      <c r="GZ7" s="573"/>
      <c r="HA7" s="573"/>
      <c r="HB7" s="573"/>
    </row>
    <row r="8" spans="1:210" s="574" customFormat="1" ht="15" customHeight="1" x14ac:dyDescent="0.3">
      <c r="A8" s="746" t="s">
        <v>42</v>
      </c>
      <c r="B8" s="671">
        <f>'FY22 Prelim '!Y17</f>
        <v>138733.09087872907</v>
      </c>
      <c r="C8" s="671">
        <f>'FY22 Prelim '!Z17</f>
        <v>33958.30019630782</v>
      </c>
      <c r="D8" s="671">
        <f>'FY22 Prelim '!AA17</f>
        <v>60727.965557904841</v>
      </c>
      <c r="E8" s="671">
        <f>'FY22 Prelim '!AB17</f>
        <v>52459.696380186775</v>
      </c>
      <c r="F8" s="671">
        <f>'FY22 Prelim '!AC17</f>
        <v>285879.05301312852</v>
      </c>
      <c r="G8" s="671">
        <f>'FY22 Prelim '!Q17</f>
        <v>0</v>
      </c>
      <c r="H8" s="671">
        <f>'FY22 Prelim '!BB17</f>
        <v>242997.19506115923</v>
      </c>
      <c r="I8" s="561"/>
      <c r="J8" s="704">
        <f>'FY22 Formula Count'!N11</f>
        <v>181</v>
      </c>
      <c r="K8" s="575">
        <f>'FY22 Prelim '!AX17</f>
        <v>1343</v>
      </c>
      <c r="L8" s="704">
        <f>'FY22 Formula Count'!F11</f>
        <v>180</v>
      </c>
      <c r="M8" s="704">
        <f>'FY22 Formula Count'!G11</f>
        <v>0</v>
      </c>
      <c r="N8" s="704">
        <f>'FY22 Formula Count'!I11</f>
        <v>0</v>
      </c>
      <c r="O8" s="704">
        <f>'FY22 Formula Count'!J11</f>
        <v>0</v>
      </c>
      <c r="P8" s="704">
        <f>'FY22 Formula Count'!K11</f>
        <v>1</v>
      </c>
      <c r="Q8" s="704">
        <f>'FY22 Formula Count'!N11</f>
        <v>181</v>
      </c>
      <c r="R8" s="704">
        <f>'FY22 Formula Count'!P11</f>
        <v>1266</v>
      </c>
      <c r="S8" s="753">
        <f>'FY22 Formula Count'!R11</f>
        <v>0.14296998420221169</v>
      </c>
      <c r="T8" s="734"/>
      <c r="U8" s="573"/>
      <c r="V8" s="573"/>
      <c r="W8" s="573"/>
      <c r="X8" s="573"/>
      <c r="Y8" s="573"/>
      <c r="Z8" s="573"/>
      <c r="AA8" s="573"/>
      <c r="AB8" s="573"/>
      <c r="AC8" s="573"/>
      <c r="AD8" s="573"/>
      <c r="AE8" s="573"/>
      <c r="AF8" s="573"/>
      <c r="AG8" s="573"/>
      <c r="AH8" s="573"/>
      <c r="AI8" s="573"/>
      <c r="AJ8" s="573"/>
      <c r="AK8" s="573"/>
      <c r="AL8" s="573"/>
      <c r="AM8" s="573"/>
      <c r="AN8" s="573"/>
      <c r="AO8" s="573"/>
      <c r="AP8" s="573"/>
      <c r="AQ8" s="573"/>
      <c r="AR8" s="573"/>
      <c r="AS8" s="573"/>
      <c r="AT8" s="573"/>
      <c r="AU8" s="573"/>
      <c r="AV8" s="573"/>
      <c r="AW8" s="573"/>
      <c r="AX8" s="573"/>
      <c r="AY8" s="573"/>
      <c r="AZ8" s="573"/>
      <c r="BA8" s="573"/>
      <c r="BB8" s="573"/>
      <c r="BC8" s="573"/>
      <c r="BD8" s="573"/>
      <c r="BE8" s="573"/>
      <c r="BF8" s="573"/>
      <c r="BG8" s="573"/>
      <c r="BH8" s="573"/>
      <c r="BI8" s="573"/>
      <c r="BJ8" s="573"/>
      <c r="BK8" s="573"/>
      <c r="BL8" s="573"/>
      <c r="BM8" s="573"/>
      <c r="BN8" s="573"/>
      <c r="BO8" s="573"/>
      <c r="BP8" s="573"/>
      <c r="BQ8" s="573"/>
      <c r="BR8" s="573"/>
      <c r="BS8" s="573"/>
      <c r="BT8" s="573"/>
      <c r="BU8" s="573"/>
      <c r="BV8" s="573"/>
      <c r="BW8" s="573"/>
      <c r="BX8" s="573"/>
      <c r="BY8" s="573"/>
      <c r="BZ8" s="573"/>
      <c r="CA8" s="573"/>
      <c r="CB8" s="573"/>
      <c r="CC8" s="573"/>
      <c r="CD8" s="573"/>
      <c r="CE8" s="573"/>
      <c r="CF8" s="573"/>
      <c r="CG8" s="573"/>
      <c r="CH8" s="573"/>
      <c r="CI8" s="573"/>
      <c r="CJ8" s="573"/>
      <c r="CK8" s="573"/>
      <c r="CL8" s="573"/>
      <c r="CM8" s="573"/>
      <c r="CN8" s="573"/>
      <c r="CO8" s="573"/>
      <c r="CP8" s="573"/>
      <c r="CQ8" s="573"/>
      <c r="CR8" s="573"/>
      <c r="CS8" s="573"/>
      <c r="CT8" s="573"/>
      <c r="CU8" s="573"/>
      <c r="CV8" s="573"/>
      <c r="CW8" s="573"/>
      <c r="CX8" s="573"/>
      <c r="CY8" s="573"/>
      <c r="CZ8" s="573"/>
      <c r="DA8" s="573"/>
      <c r="DB8" s="573"/>
      <c r="DC8" s="573"/>
      <c r="DD8" s="573"/>
      <c r="DE8" s="573"/>
      <c r="DF8" s="573"/>
      <c r="DG8" s="573"/>
      <c r="DH8" s="573"/>
      <c r="DI8" s="573"/>
      <c r="DJ8" s="573"/>
      <c r="DK8" s="573"/>
      <c r="DL8" s="573"/>
      <c r="DM8" s="573"/>
      <c r="DN8" s="573"/>
      <c r="DO8" s="573"/>
      <c r="DP8" s="573"/>
      <c r="DQ8" s="573"/>
      <c r="DR8" s="573"/>
      <c r="DS8" s="573"/>
      <c r="DT8" s="573"/>
      <c r="DU8" s="573"/>
      <c r="DV8" s="573"/>
      <c r="DW8" s="573"/>
      <c r="DX8" s="573"/>
      <c r="DY8" s="573"/>
      <c r="DZ8" s="573"/>
      <c r="EA8" s="573"/>
      <c r="EB8" s="573"/>
      <c r="EC8" s="573"/>
      <c r="ED8" s="573"/>
      <c r="EE8" s="573"/>
      <c r="EF8" s="573"/>
      <c r="EG8" s="573"/>
      <c r="EH8" s="573"/>
      <c r="EI8" s="573"/>
      <c r="EJ8" s="573"/>
      <c r="EK8" s="573"/>
      <c r="EL8" s="573"/>
      <c r="EM8" s="573"/>
      <c r="EN8" s="573"/>
      <c r="EO8" s="573"/>
      <c r="EP8" s="573"/>
      <c r="EQ8" s="573"/>
      <c r="ER8" s="573"/>
      <c r="ES8" s="573"/>
      <c r="ET8" s="573"/>
      <c r="EU8" s="573"/>
      <c r="EV8" s="573"/>
      <c r="EW8" s="573"/>
      <c r="EX8" s="573"/>
      <c r="EY8" s="573"/>
      <c r="EZ8" s="573"/>
      <c r="FA8" s="573"/>
      <c r="FB8" s="573"/>
      <c r="FC8" s="573"/>
      <c r="FD8" s="573"/>
      <c r="FE8" s="573"/>
      <c r="FF8" s="573"/>
      <c r="FG8" s="573"/>
      <c r="FH8" s="573"/>
      <c r="FI8" s="573"/>
      <c r="FJ8" s="573"/>
      <c r="FK8" s="573"/>
      <c r="FL8" s="573"/>
      <c r="FM8" s="573"/>
      <c r="FN8" s="573"/>
      <c r="FO8" s="573"/>
      <c r="FP8" s="573"/>
      <c r="FQ8" s="573"/>
      <c r="FR8" s="573"/>
      <c r="FS8" s="573"/>
      <c r="FT8" s="573"/>
      <c r="FU8" s="573"/>
      <c r="FV8" s="573"/>
      <c r="FW8" s="573"/>
      <c r="FX8" s="573"/>
      <c r="FY8" s="573"/>
      <c r="FZ8" s="573"/>
      <c r="GA8" s="573"/>
      <c r="GB8" s="573"/>
      <c r="GC8" s="573"/>
      <c r="GD8" s="573"/>
      <c r="GE8" s="573"/>
      <c r="GF8" s="573"/>
      <c r="GG8" s="573"/>
      <c r="GH8" s="573"/>
      <c r="GI8" s="573"/>
      <c r="GJ8" s="573"/>
      <c r="GK8" s="573"/>
      <c r="GL8" s="573"/>
      <c r="GM8" s="573"/>
      <c r="GN8" s="573"/>
      <c r="GO8" s="573"/>
      <c r="GP8" s="573"/>
      <c r="GQ8" s="573"/>
      <c r="GR8" s="573"/>
      <c r="GS8" s="573"/>
      <c r="GT8" s="573"/>
      <c r="GU8" s="573"/>
      <c r="GV8" s="573"/>
      <c r="GW8" s="573"/>
      <c r="GX8" s="573"/>
      <c r="GY8" s="573"/>
      <c r="GZ8" s="573"/>
      <c r="HA8" s="573"/>
      <c r="HB8" s="573"/>
    </row>
    <row r="9" spans="1:210" s="574" customFormat="1" ht="15" customHeight="1" thickBot="1" x14ac:dyDescent="0.4">
      <c r="A9" s="748">
        <v>2021</v>
      </c>
      <c r="B9" s="669">
        <f>'FY21 Allocations'!Y17</f>
        <v>144914.55411932699</v>
      </c>
      <c r="C9" s="669">
        <f>'FY21 Allocations'!Z17</f>
        <v>35471.363756321458</v>
      </c>
      <c r="D9" s="669">
        <f>'FY21 Allocations'!AA17</f>
        <v>63433.792151940892</v>
      </c>
      <c r="E9" s="669">
        <f>'FY21 Allocations'!AB17</f>
        <v>54797.117702908654</v>
      </c>
      <c r="F9" s="669">
        <f>'FY21 Allocations'!AC17</f>
        <v>298616.82773049799</v>
      </c>
      <c r="G9" s="669">
        <f>'FY21 Allocations'!Q17</f>
        <v>0</v>
      </c>
      <c r="H9" s="669">
        <f>'FY21 Allocations'!BB17</f>
        <v>285879.05276280473</v>
      </c>
      <c r="I9" s="667"/>
      <c r="J9" s="703">
        <f>'FY21 Formula Counts '!N11</f>
        <v>194</v>
      </c>
      <c r="K9" s="662">
        <f>'FY21 Allocations'!AX17</f>
        <v>1474</v>
      </c>
      <c r="L9" s="703">
        <f>'FY21 Formula Counts '!F11</f>
        <v>191</v>
      </c>
      <c r="M9" s="703">
        <f>'FY21 Formula Counts '!G11</f>
        <v>0</v>
      </c>
      <c r="N9" s="703">
        <f>'FY21 Formula Counts '!I11</f>
        <v>0</v>
      </c>
      <c r="O9" s="703">
        <f>'FY21 Formula Counts '!J11</f>
        <v>0</v>
      </c>
      <c r="P9" s="703">
        <f>'FY21 Formula Counts '!K11</f>
        <v>3</v>
      </c>
      <c r="Q9" s="703">
        <f>'FY21 Formula Counts '!N11</f>
        <v>194</v>
      </c>
      <c r="R9" s="703">
        <f>'FY21 Formula Counts '!P11</f>
        <v>1265</v>
      </c>
      <c r="S9" s="814">
        <f>'FY21 Formula Counts '!R11</f>
        <v>0.15335968379446641</v>
      </c>
      <c r="T9" s="734"/>
      <c r="U9" s="573"/>
      <c r="V9" s="573"/>
      <c r="W9" s="573"/>
      <c r="X9" s="573"/>
      <c r="Y9" s="573"/>
      <c r="Z9" s="573"/>
      <c r="AA9" s="573"/>
      <c r="AB9" s="573"/>
      <c r="AC9" s="573"/>
      <c r="AD9" s="573"/>
      <c r="AE9" s="573"/>
      <c r="AF9" s="573"/>
      <c r="AG9" s="573"/>
      <c r="AH9" s="573"/>
      <c r="AI9" s="573"/>
      <c r="AJ9" s="573"/>
      <c r="AK9" s="573"/>
      <c r="AL9" s="573"/>
      <c r="AM9" s="573"/>
      <c r="AN9" s="573"/>
      <c r="AO9" s="573"/>
      <c r="AP9" s="573"/>
      <c r="AQ9" s="573"/>
      <c r="AR9" s="573"/>
      <c r="AS9" s="573"/>
      <c r="AT9" s="573"/>
      <c r="AU9" s="573"/>
      <c r="AV9" s="573"/>
      <c r="AW9" s="573"/>
      <c r="AX9" s="573"/>
      <c r="AY9" s="573"/>
      <c r="AZ9" s="573"/>
      <c r="BA9" s="573"/>
      <c r="BB9" s="573"/>
      <c r="BC9" s="573"/>
      <c r="BD9" s="573"/>
      <c r="BE9" s="573"/>
      <c r="BF9" s="573"/>
      <c r="BG9" s="573"/>
      <c r="BH9" s="573"/>
      <c r="BI9" s="573"/>
      <c r="BJ9" s="573"/>
      <c r="BK9" s="573"/>
      <c r="BL9" s="573"/>
      <c r="BM9" s="573"/>
      <c r="BN9" s="573"/>
      <c r="BO9" s="573"/>
      <c r="BP9" s="573"/>
      <c r="BQ9" s="573"/>
      <c r="BR9" s="573"/>
      <c r="BS9" s="573"/>
      <c r="BT9" s="573"/>
      <c r="BU9" s="573"/>
      <c r="BV9" s="573"/>
      <c r="BW9" s="573"/>
      <c r="BX9" s="573"/>
      <c r="BY9" s="573"/>
      <c r="BZ9" s="573"/>
      <c r="CA9" s="573"/>
      <c r="CB9" s="573"/>
      <c r="CC9" s="573"/>
      <c r="CD9" s="573"/>
      <c r="CE9" s="573"/>
      <c r="CF9" s="573"/>
      <c r="CG9" s="573"/>
      <c r="CH9" s="573"/>
      <c r="CI9" s="573"/>
      <c r="CJ9" s="573"/>
      <c r="CK9" s="573"/>
      <c r="CL9" s="573"/>
      <c r="CM9" s="573"/>
      <c r="CN9" s="573"/>
      <c r="CO9" s="573"/>
      <c r="CP9" s="573"/>
      <c r="CQ9" s="573"/>
      <c r="CR9" s="573"/>
      <c r="CS9" s="573"/>
      <c r="CT9" s="573"/>
      <c r="CU9" s="573"/>
      <c r="CV9" s="573"/>
      <c r="CW9" s="573"/>
      <c r="CX9" s="573"/>
      <c r="CY9" s="573"/>
      <c r="CZ9" s="573"/>
      <c r="DA9" s="573"/>
      <c r="DB9" s="573"/>
      <c r="DC9" s="573"/>
      <c r="DD9" s="573"/>
      <c r="DE9" s="573"/>
      <c r="DF9" s="573"/>
      <c r="DG9" s="573"/>
      <c r="DH9" s="573"/>
      <c r="DI9" s="573"/>
      <c r="DJ9" s="573"/>
      <c r="DK9" s="573"/>
      <c r="DL9" s="573"/>
      <c r="DM9" s="573"/>
      <c r="DN9" s="573"/>
      <c r="DO9" s="573"/>
      <c r="DP9" s="573"/>
      <c r="DQ9" s="573"/>
      <c r="DR9" s="573"/>
      <c r="DS9" s="573"/>
      <c r="DT9" s="573"/>
      <c r="DU9" s="573"/>
      <c r="DV9" s="573"/>
      <c r="DW9" s="573"/>
      <c r="DX9" s="573"/>
      <c r="DY9" s="573"/>
      <c r="DZ9" s="573"/>
      <c r="EA9" s="573"/>
      <c r="EB9" s="573"/>
      <c r="EC9" s="573"/>
      <c r="ED9" s="573"/>
      <c r="EE9" s="573"/>
      <c r="EF9" s="573"/>
      <c r="EG9" s="573"/>
      <c r="EH9" s="573"/>
      <c r="EI9" s="573"/>
      <c r="EJ9" s="573"/>
      <c r="EK9" s="573"/>
      <c r="EL9" s="573"/>
      <c r="EM9" s="573"/>
      <c r="EN9" s="573"/>
      <c r="EO9" s="573"/>
      <c r="EP9" s="573"/>
      <c r="EQ9" s="573"/>
      <c r="ER9" s="573"/>
      <c r="ES9" s="573"/>
      <c r="ET9" s="573"/>
      <c r="EU9" s="573"/>
      <c r="EV9" s="573"/>
      <c r="EW9" s="573"/>
      <c r="EX9" s="573"/>
      <c r="EY9" s="573"/>
      <c r="EZ9" s="573"/>
      <c r="FA9" s="573"/>
      <c r="FB9" s="573"/>
      <c r="FC9" s="573"/>
      <c r="FD9" s="573"/>
      <c r="FE9" s="573"/>
      <c r="FF9" s="573"/>
      <c r="FG9" s="573"/>
      <c r="FH9" s="573"/>
      <c r="FI9" s="573"/>
      <c r="FJ9" s="573"/>
      <c r="FK9" s="573"/>
      <c r="FL9" s="573"/>
      <c r="FM9" s="573"/>
      <c r="FN9" s="573"/>
      <c r="FO9" s="573"/>
      <c r="FP9" s="573"/>
      <c r="FQ9" s="573"/>
      <c r="FR9" s="573"/>
      <c r="FS9" s="573"/>
      <c r="FT9" s="573"/>
      <c r="FU9" s="573"/>
      <c r="FV9" s="573"/>
      <c r="FW9" s="573"/>
      <c r="FX9" s="573"/>
      <c r="FY9" s="573"/>
      <c r="FZ9" s="573"/>
      <c r="GA9" s="573"/>
      <c r="GB9" s="573"/>
      <c r="GC9" s="573"/>
      <c r="GD9" s="573"/>
      <c r="GE9" s="573"/>
      <c r="GF9" s="573"/>
      <c r="GG9" s="573"/>
      <c r="GH9" s="573"/>
      <c r="GI9" s="573"/>
      <c r="GJ9" s="573"/>
      <c r="GK9" s="573"/>
      <c r="GL9" s="573"/>
      <c r="GM9" s="573"/>
      <c r="GN9" s="573"/>
      <c r="GO9" s="573"/>
      <c r="GP9" s="573"/>
      <c r="GQ9" s="573"/>
      <c r="GR9" s="573"/>
      <c r="GS9" s="573"/>
      <c r="GT9" s="573"/>
      <c r="GU9" s="573"/>
      <c r="GV9" s="573"/>
      <c r="GW9" s="573"/>
      <c r="GX9" s="573"/>
      <c r="GY9" s="573"/>
      <c r="GZ9" s="573"/>
      <c r="HA9" s="573"/>
      <c r="HB9" s="573"/>
    </row>
    <row r="10" spans="1:210" s="574" customFormat="1" ht="15" customHeight="1" x14ac:dyDescent="0.35">
      <c r="A10" s="744"/>
      <c r="B10" s="661">
        <f>SUM(B8-B9)</f>
        <v>-6181.463240597921</v>
      </c>
      <c r="C10" s="661">
        <f t="shared" ref="C10" si="2">SUM(C8-C9)</f>
        <v>-1513.0635600136375</v>
      </c>
      <c r="D10" s="661">
        <f t="shared" ref="D10" si="3">SUM(D8-D9)</f>
        <v>-2705.8265940360507</v>
      </c>
      <c r="E10" s="661">
        <f t="shared" ref="E10" si="4">SUM(E8-E9)</f>
        <v>-2337.4213227218788</v>
      </c>
      <c r="F10" s="661">
        <f t="shared" ref="F10:G10" si="5">SUM(F8-F9)</f>
        <v>-12737.774717369466</v>
      </c>
      <c r="G10" s="661">
        <f t="shared" si="5"/>
        <v>0</v>
      </c>
      <c r="H10" s="661">
        <f>SUM(H8-H9)</f>
        <v>-42881.857701645495</v>
      </c>
      <c r="I10" s="561">
        <f>SUM(H8-H9)/H9</f>
        <v>-0.14999999925571597</v>
      </c>
      <c r="J10" s="700">
        <f>SUM(J8-J9)</f>
        <v>-13</v>
      </c>
      <c r="K10" s="732">
        <f t="shared" ref="K10" si="6">SUM(K8-K9)</f>
        <v>-131</v>
      </c>
      <c r="L10" s="700">
        <f t="shared" ref="L10" si="7">SUM(L8-L9)</f>
        <v>-11</v>
      </c>
      <c r="M10" s="700">
        <f t="shared" ref="M10" si="8">SUM(M8-M9)</f>
        <v>0</v>
      </c>
      <c r="N10" s="700">
        <f t="shared" ref="N10" si="9">SUM(N8-N9)</f>
        <v>0</v>
      </c>
      <c r="O10" s="700">
        <f t="shared" ref="O10" si="10">SUM(O8-O9)</f>
        <v>0</v>
      </c>
      <c r="P10" s="700">
        <f t="shared" ref="P10" si="11">SUM(P8-P9)</f>
        <v>-2</v>
      </c>
      <c r="Q10" s="700">
        <f t="shared" ref="Q10" si="12">SUM(Q8-Q9)</f>
        <v>-13</v>
      </c>
      <c r="R10" s="700">
        <f t="shared" ref="R10" si="13">SUM(R8-R9)</f>
        <v>1</v>
      </c>
      <c r="S10" s="754">
        <f t="shared" ref="S10" si="14">SUM(S8-S9)</f>
        <v>-1.038969959225472E-2</v>
      </c>
      <c r="T10" s="734"/>
      <c r="U10" s="573"/>
      <c r="V10" s="573"/>
      <c r="W10" s="573"/>
      <c r="X10" s="573"/>
      <c r="Y10" s="573"/>
      <c r="Z10" s="573"/>
      <c r="AA10" s="573"/>
      <c r="AB10" s="573"/>
      <c r="AC10" s="573"/>
      <c r="AD10" s="573"/>
      <c r="AE10" s="573"/>
      <c r="AF10" s="573"/>
      <c r="AG10" s="573"/>
      <c r="AH10" s="573"/>
      <c r="AI10" s="573"/>
      <c r="AJ10" s="573"/>
      <c r="AK10" s="573"/>
      <c r="AL10" s="573"/>
      <c r="AM10" s="573"/>
      <c r="AN10" s="573"/>
      <c r="AO10" s="573"/>
      <c r="AP10" s="573"/>
      <c r="AQ10" s="573"/>
      <c r="AR10" s="573"/>
      <c r="AS10" s="573"/>
      <c r="AT10" s="573"/>
      <c r="AU10" s="573"/>
      <c r="AV10" s="573"/>
      <c r="AW10" s="573"/>
      <c r="AX10" s="573"/>
      <c r="AY10" s="573"/>
      <c r="AZ10" s="573"/>
      <c r="BA10" s="573"/>
      <c r="BB10" s="573"/>
      <c r="BC10" s="573"/>
      <c r="BD10" s="573"/>
      <c r="BE10" s="573"/>
      <c r="BF10" s="573"/>
      <c r="BG10" s="573"/>
      <c r="BH10" s="573"/>
      <c r="BI10" s="573"/>
      <c r="BJ10" s="573"/>
      <c r="BK10" s="573"/>
      <c r="BL10" s="573"/>
      <c r="BM10" s="573"/>
      <c r="BN10" s="573"/>
      <c r="BO10" s="573"/>
      <c r="BP10" s="573"/>
      <c r="BQ10" s="573"/>
      <c r="BR10" s="573"/>
      <c r="BS10" s="573"/>
      <c r="BT10" s="573"/>
      <c r="BU10" s="573"/>
      <c r="BV10" s="573"/>
      <c r="BW10" s="573"/>
      <c r="BX10" s="573"/>
      <c r="BY10" s="573"/>
      <c r="BZ10" s="573"/>
      <c r="CA10" s="573"/>
      <c r="CB10" s="573"/>
      <c r="CC10" s="573"/>
      <c r="CD10" s="573"/>
      <c r="CE10" s="573"/>
      <c r="CF10" s="573"/>
      <c r="CG10" s="573"/>
      <c r="CH10" s="573"/>
      <c r="CI10" s="573"/>
      <c r="CJ10" s="573"/>
      <c r="CK10" s="573"/>
      <c r="CL10" s="573"/>
      <c r="CM10" s="573"/>
      <c r="CN10" s="573"/>
      <c r="CO10" s="573"/>
      <c r="CP10" s="573"/>
      <c r="CQ10" s="573"/>
      <c r="CR10" s="573"/>
      <c r="CS10" s="573"/>
      <c r="CT10" s="573"/>
      <c r="CU10" s="573"/>
      <c r="CV10" s="573"/>
      <c r="CW10" s="573"/>
      <c r="CX10" s="573"/>
      <c r="CY10" s="573"/>
      <c r="CZ10" s="573"/>
      <c r="DA10" s="573"/>
      <c r="DB10" s="573"/>
      <c r="DC10" s="573"/>
      <c r="DD10" s="573"/>
      <c r="DE10" s="573"/>
      <c r="DF10" s="573"/>
      <c r="DG10" s="573"/>
      <c r="DH10" s="573"/>
      <c r="DI10" s="573"/>
      <c r="DJ10" s="573"/>
      <c r="DK10" s="573"/>
      <c r="DL10" s="573"/>
      <c r="DM10" s="573"/>
      <c r="DN10" s="573"/>
      <c r="DO10" s="573"/>
      <c r="DP10" s="573"/>
      <c r="DQ10" s="573"/>
      <c r="DR10" s="573"/>
      <c r="DS10" s="573"/>
      <c r="DT10" s="573"/>
      <c r="DU10" s="573"/>
      <c r="DV10" s="573"/>
      <c r="DW10" s="573"/>
      <c r="DX10" s="573"/>
      <c r="DY10" s="573"/>
      <c r="DZ10" s="573"/>
      <c r="EA10" s="573"/>
      <c r="EB10" s="573"/>
      <c r="EC10" s="573"/>
      <c r="ED10" s="573"/>
      <c r="EE10" s="573"/>
      <c r="EF10" s="573"/>
      <c r="EG10" s="573"/>
      <c r="EH10" s="573"/>
      <c r="EI10" s="573"/>
      <c r="EJ10" s="573"/>
      <c r="EK10" s="573"/>
      <c r="EL10" s="573"/>
      <c r="EM10" s="573"/>
      <c r="EN10" s="573"/>
      <c r="EO10" s="573"/>
      <c r="EP10" s="573"/>
      <c r="EQ10" s="573"/>
      <c r="ER10" s="573"/>
      <c r="ES10" s="573"/>
      <c r="ET10" s="573"/>
      <c r="EU10" s="573"/>
      <c r="EV10" s="573"/>
      <c r="EW10" s="573"/>
      <c r="EX10" s="573"/>
      <c r="EY10" s="573"/>
      <c r="EZ10" s="573"/>
      <c r="FA10" s="573"/>
      <c r="FB10" s="573"/>
      <c r="FC10" s="573"/>
      <c r="FD10" s="573"/>
      <c r="FE10" s="573"/>
      <c r="FF10" s="573"/>
      <c r="FG10" s="573"/>
      <c r="FH10" s="573"/>
      <c r="FI10" s="573"/>
      <c r="FJ10" s="573"/>
      <c r="FK10" s="573"/>
      <c r="FL10" s="573"/>
      <c r="FM10" s="573"/>
      <c r="FN10" s="573"/>
      <c r="FO10" s="573"/>
      <c r="FP10" s="573"/>
      <c r="FQ10" s="573"/>
      <c r="FR10" s="573"/>
      <c r="FS10" s="573"/>
      <c r="FT10" s="573"/>
      <c r="FU10" s="573"/>
      <c r="FV10" s="573"/>
      <c r="FW10" s="573"/>
      <c r="FX10" s="573"/>
      <c r="FY10" s="573"/>
      <c r="FZ10" s="573"/>
      <c r="GA10" s="573"/>
      <c r="GB10" s="573"/>
      <c r="GC10" s="573"/>
      <c r="GD10" s="573"/>
      <c r="GE10" s="573"/>
      <c r="GF10" s="573"/>
      <c r="GG10" s="573"/>
      <c r="GH10" s="573"/>
      <c r="GI10" s="573"/>
      <c r="GJ10" s="573"/>
      <c r="GK10" s="573"/>
      <c r="GL10" s="573"/>
      <c r="GM10" s="573"/>
      <c r="GN10" s="573"/>
      <c r="GO10" s="573"/>
      <c r="GP10" s="573"/>
      <c r="GQ10" s="573"/>
      <c r="GR10" s="573"/>
      <c r="GS10" s="573"/>
      <c r="GT10" s="573"/>
      <c r="GU10" s="573"/>
      <c r="GV10" s="573"/>
      <c r="GW10" s="573"/>
      <c r="GX10" s="573"/>
      <c r="GY10" s="573"/>
      <c r="GZ10" s="573"/>
      <c r="HA10" s="573"/>
      <c r="HB10" s="573"/>
    </row>
    <row r="11" spans="1:210" s="574" customFormat="1" ht="15" customHeight="1" x14ac:dyDescent="0.35">
      <c r="A11" s="751"/>
      <c r="B11" s="665"/>
      <c r="C11" s="665"/>
      <c r="D11" s="665"/>
      <c r="E11" s="666"/>
      <c r="F11" s="666"/>
      <c r="G11" s="666"/>
      <c r="H11" s="666"/>
      <c r="I11" s="667"/>
      <c r="J11" s="668"/>
      <c r="K11" s="579"/>
      <c r="L11" s="668"/>
      <c r="M11" s="668"/>
      <c r="N11" s="668"/>
      <c r="O11" s="668"/>
      <c r="P11" s="668"/>
      <c r="Q11" s="668"/>
      <c r="R11" s="668"/>
      <c r="S11" s="752"/>
      <c r="T11" s="734"/>
      <c r="U11" s="573"/>
      <c r="V11" s="573"/>
      <c r="W11" s="573"/>
      <c r="X11" s="573"/>
      <c r="Y11" s="573"/>
      <c r="Z11" s="573"/>
      <c r="AA11" s="573"/>
      <c r="AB11" s="573"/>
      <c r="AC11" s="573"/>
      <c r="AD11" s="573"/>
      <c r="AE11" s="573"/>
      <c r="AF11" s="573"/>
      <c r="AG11" s="573"/>
      <c r="AH11" s="573"/>
      <c r="AI11" s="573"/>
      <c r="AJ11" s="573"/>
      <c r="AK11" s="573"/>
      <c r="AL11" s="573"/>
      <c r="AM11" s="573"/>
      <c r="AN11" s="573"/>
      <c r="AO11" s="573"/>
      <c r="AP11" s="573"/>
      <c r="AQ11" s="573"/>
      <c r="AR11" s="573"/>
      <c r="AS11" s="573"/>
      <c r="AT11" s="573"/>
      <c r="AU11" s="573"/>
      <c r="AV11" s="573"/>
      <c r="AW11" s="573"/>
      <c r="AX11" s="573"/>
      <c r="AY11" s="573"/>
      <c r="AZ11" s="573"/>
      <c r="BA11" s="573"/>
      <c r="BB11" s="573"/>
      <c r="BC11" s="573"/>
      <c r="BD11" s="573"/>
      <c r="BE11" s="573"/>
      <c r="BF11" s="573"/>
      <c r="BG11" s="573"/>
      <c r="BH11" s="573"/>
      <c r="BI11" s="573"/>
      <c r="BJ11" s="573"/>
      <c r="BK11" s="573"/>
      <c r="BL11" s="573"/>
      <c r="BM11" s="573"/>
      <c r="BN11" s="573"/>
      <c r="BO11" s="573"/>
      <c r="BP11" s="573"/>
      <c r="BQ11" s="573"/>
      <c r="BR11" s="573"/>
      <c r="BS11" s="573"/>
      <c r="BT11" s="573"/>
      <c r="BU11" s="573"/>
      <c r="BV11" s="573"/>
      <c r="BW11" s="573"/>
      <c r="BX11" s="573"/>
      <c r="BY11" s="573"/>
      <c r="BZ11" s="573"/>
      <c r="CA11" s="573"/>
      <c r="CB11" s="573"/>
      <c r="CC11" s="573"/>
      <c r="CD11" s="573"/>
      <c r="CE11" s="573"/>
      <c r="CF11" s="573"/>
      <c r="CG11" s="573"/>
      <c r="CH11" s="573"/>
      <c r="CI11" s="573"/>
      <c r="CJ11" s="573"/>
      <c r="CK11" s="573"/>
      <c r="CL11" s="573"/>
      <c r="CM11" s="573"/>
      <c r="CN11" s="573"/>
      <c r="CO11" s="573"/>
      <c r="CP11" s="573"/>
      <c r="CQ11" s="573"/>
      <c r="CR11" s="573"/>
      <c r="CS11" s="573"/>
      <c r="CT11" s="573"/>
      <c r="CU11" s="573"/>
      <c r="CV11" s="573"/>
      <c r="CW11" s="573"/>
      <c r="CX11" s="573"/>
      <c r="CY11" s="573"/>
      <c r="CZ11" s="573"/>
      <c r="DA11" s="573"/>
      <c r="DB11" s="573"/>
      <c r="DC11" s="573"/>
      <c r="DD11" s="573"/>
      <c r="DE11" s="573"/>
      <c r="DF11" s="573"/>
      <c r="DG11" s="573"/>
      <c r="DH11" s="573"/>
      <c r="DI11" s="573"/>
      <c r="DJ11" s="573"/>
      <c r="DK11" s="573"/>
      <c r="DL11" s="573"/>
      <c r="DM11" s="573"/>
      <c r="DN11" s="573"/>
      <c r="DO11" s="573"/>
      <c r="DP11" s="573"/>
      <c r="DQ11" s="573"/>
      <c r="DR11" s="573"/>
      <c r="DS11" s="573"/>
      <c r="DT11" s="573"/>
      <c r="DU11" s="573"/>
      <c r="DV11" s="573"/>
      <c r="DW11" s="573"/>
      <c r="DX11" s="573"/>
      <c r="DY11" s="573"/>
      <c r="DZ11" s="573"/>
      <c r="EA11" s="573"/>
      <c r="EB11" s="573"/>
      <c r="EC11" s="573"/>
      <c r="ED11" s="573"/>
      <c r="EE11" s="573"/>
      <c r="EF11" s="573"/>
      <c r="EG11" s="573"/>
      <c r="EH11" s="573"/>
      <c r="EI11" s="573"/>
      <c r="EJ11" s="573"/>
      <c r="EK11" s="573"/>
      <c r="EL11" s="573"/>
      <c r="EM11" s="573"/>
      <c r="EN11" s="573"/>
      <c r="EO11" s="573"/>
      <c r="EP11" s="573"/>
      <c r="EQ11" s="573"/>
      <c r="ER11" s="573"/>
      <c r="ES11" s="573"/>
      <c r="ET11" s="573"/>
      <c r="EU11" s="573"/>
      <c r="EV11" s="573"/>
      <c r="EW11" s="573"/>
      <c r="EX11" s="573"/>
      <c r="EY11" s="573"/>
      <c r="EZ11" s="573"/>
      <c r="FA11" s="573"/>
      <c r="FB11" s="573"/>
      <c r="FC11" s="573"/>
      <c r="FD11" s="573"/>
      <c r="FE11" s="573"/>
      <c r="FF11" s="573"/>
      <c r="FG11" s="573"/>
      <c r="FH11" s="573"/>
      <c r="FI11" s="573"/>
      <c r="FJ11" s="573"/>
      <c r="FK11" s="573"/>
      <c r="FL11" s="573"/>
      <c r="FM11" s="573"/>
      <c r="FN11" s="573"/>
      <c r="FO11" s="573"/>
      <c r="FP11" s="573"/>
      <c r="FQ11" s="573"/>
      <c r="FR11" s="573"/>
      <c r="FS11" s="573"/>
      <c r="FT11" s="573"/>
      <c r="FU11" s="573"/>
      <c r="FV11" s="573"/>
      <c r="FW11" s="573"/>
      <c r="FX11" s="573"/>
      <c r="FY11" s="573"/>
      <c r="FZ11" s="573"/>
      <c r="GA11" s="573"/>
      <c r="GB11" s="573"/>
      <c r="GC11" s="573"/>
      <c r="GD11" s="573"/>
      <c r="GE11" s="573"/>
      <c r="GF11" s="573"/>
      <c r="GG11" s="573"/>
      <c r="GH11" s="573"/>
      <c r="GI11" s="573"/>
      <c r="GJ11" s="573"/>
      <c r="GK11" s="573"/>
      <c r="GL11" s="573"/>
      <c r="GM11" s="573"/>
      <c r="GN11" s="573"/>
      <c r="GO11" s="573"/>
      <c r="GP11" s="573"/>
      <c r="GQ11" s="573"/>
      <c r="GR11" s="573"/>
      <c r="GS11" s="573"/>
      <c r="GT11" s="573"/>
      <c r="GU11" s="573"/>
      <c r="GV11" s="573"/>
      <c r="GW11" s="573"/>
      <c r="GX11" s="573"/>
      <c r="GY11" s="573"/>
      <c r="GZ11" s="573"/>
      <c r="HA11" s="573"/>
      <c r="HB11" s="573"/>
    </row>
    <row r="12" spans="1:210" ht="15" customHeight="1" x14ac:dyDescent="0.3">
      <c r="A12" s="755" t="s">
        <v>43</v>
      </c>
      <c r="B12" s="582">
        <f>'FY22 Prelim '!Y19</f>
        <v>340293.67810909275</v>
      </c>
      <c r="C12" s="582">
        <f>'FY22 Prelim '!Z19</f>
        <v>0</v>
      </c>
      <c r="D12" s="582">
        <f>'FY22 Prelim '!AA19</f>
        <v>266364.11164426262</v>
      </c>
      <c r="E12" s="582">
        <f>'FY22 Prelim '!AB19</f>
        <v>271551.95013607835</v>
      </c>
      <c r="F12" s="582">
        <f>'FY22 Prelim '!AC19</f>
        <v>878209.73988943361</v>
      </c>
      <c r="G12" s="582">
        <f>'FY22 Prelim '!Q19</f>
        <v>0</v>
      </c>
      <c r="H12" s="582">
        <f>'FY22 Prelim '!BB19</f>
        <v>746478.27890601859</v>
      </c>
      <c r="I12" s="562"/>
      <c r="J12" s="583">
        <f>'FY22 Formula Count'!N13</f>
        <v>256</v>
      </c>
      <c r="K12" s="582">
        <f>'FY22 Prelim '!AX21</f>
        <v>1698</v>
      </c>
      <c r="L12" s="584">
        <f>'FY22 Formula Count'!F13</f>
        <v>252</v>
      </c>
      <c r="M12" s="584">
        <f>'FY22 Formula Count'!G13</f>
        <v>0</v>
      </c>
      <c r="N12" s="583">
        <f>'FY22 Formula Count'!I13</f>
        <v>0</v>
      </c>
      <c r="O12" s="583">
        <f>'FY22 Formula Count'!J13</f>
        <v>0</v>
      </c>
      <c r="P12" s="583">
        <f>'FY22 Formula Count'!K13</f>
        <v>4</v>
      </c>
      <c r="Q12" s="583">
        <f>'FY22 Formula Count'!N13</f>
        <v>256</v>
      </c>
      <c r="R12" s="585">
        <f>'FY22 Formula Count'!P13</f>
        <v>3735</v>
      </c>
      <c r="S12" s="756">
        <f>'FY22 Formula Count'!R13</f>
        <v>6.8540829986613122E-2</v>
      </c>
      <c r="T12" s="345"/>
    </row>
    <row r="13" spans="1:210" s="342" customFormat="1" ht="15" customHeight="1" thickBot="1" x14ac:dyDescent="0.35">
      <c r="A13" s="757">
        <v>2021</v>
      </c>
      <c r="B13" s="664">
        <f>'FY21 Allocations'!Y19</f>
        <v>400345.5036577562</v>
      </c>
      <c r="C13" s="664">
        <f>'FY21 Allocations'!Z19</f>
        <v>0</v>
      </c>
      <c r="D13" s="664">
        <f>'FY21 Allocations'!AA19</f>
        <v>313369.54311089718</v>
      </c>
      <c r="E13" s="664">
        <f>'FY21 Allocations'!AB19</f>
        <v>319472.88251303334</v>
      </c>
      <c r="F13" s="664">
        <f>'FY21 Allocations'!AC19</f>
        <v>1033187.9292816868</v>
      </c>
      <c r="G13" s="664">
        <f>'FY21 Allocations'!Q19</f>
        <v>0</v>
      </c>
      <c r="H13" s="664">
        <f>'FY21 Allocations'!BB19</f>
        <v>878209.73988943372</v>
      </c>
      <c r="I13" s="587"/>
      <c r="J13" s="706">
        <f>'FY21 Formula Counts '!N15</f>
        <v>1920</v>
      </c>
      <c r="K13" s="664">
        <f>'FY21 Allocations'!AX19</f>
        <v>2770</v>
      </c>
      <c r="L13" s="707">
        <f>'FY21 Formula Counts '!F15</f>
        <v>1430</v>
      </c>
      <c r="M13" s="707">
        <f>'FY21 Formula Counts '!G15</f>
        <v>1</v>
      </c>
      <c r="N13" s="707">
        <f>'FY21 Formula Counts '!I15</f>
        <v>484</v>
      </c>
      <c r="O13" s="707">
        <f>'FY21 Formula Counts '!J15</f>
        <v>0</v>
      </c>
      <c r="P13" s="707">
        <f>'FY21 Formula Counts '!K15</f>
        <v>7</v>
      </c>
      <c r="Q13" s="707">
        <f>'FY21 Formula Counts '!N15</f>
        <v>1920</v>
      </c>
      <c r="R13" s="707">
        <f>'FY21 Formula Counts '!P15</f>
        <v>10622</v>
      </c>
      <c r="S13" s="758">
        <f>'FY21 Formula Counts '!R15</f>
        <v>0.18075691960082846</v>
      </c>
      <c r="T13" s="345"/>
      <c r="U13" s="346"/>
      <c r="V13" s="346"/>
      <c r="W13" s="346"/>
      <c r="X13" s="346"/>
      <c r="Y13" s="346"/>
      <c r="Z13" s="346"/>
      <c r="AA13" s="346"/>
      <c r="AB13" s="346"/>
      <c r="AC13" s="346"/>
      <c r="AD13" s="346"/>
      <c r="AE13" s="346"/>
      <c r="AF13" s="346"/>
      <c r="AG13" s="346"/>
      <c r="AH13" s="346"/>
      <c r="AI13" s="346"/>
      <c r="AJ13" s="346"/>
      <c r="AK13" s="346"/>
      <c r="AL13" s="346"/>
      <c r="AM13" s="346"/>
      <c r="AN13" s="346"/>
      <c r="AO13" s="346"/>
      <c r="AP13" s="346"/>
      <c r="AQ13" s="346"/>
      <c r="AR13" s="346"/>
      <c r="AS13" s="346"/>
      <c r="AT13" s="346"/>
      <c r="AU13" s="346"/>
      <c r="AV13" s="346"/>
      <c r="AW13" s="346"/>
      <c r="AX13" s="346"/>
      <c r="AY13" s="346"/>
      <c r="AZ13" s="346"/>
      <c r="BA13" s="346"/>
      <c r="BB13" s="346"/>
      <c r="BC13" s="346"/>
      <c r="BD13" s="346"/>
      <c r="BE13" s="346"/>
      <c r="BF13" s="346"/>
      <c r="BG13" s="346"/>
      <c r="BH13" s="346"/>
      <c r="BI13" s="346"/>
      <c r="BJ13" s="346"/>
      <c r="BK13" s="346"/>
      <c r="BL13" s="346"/>
      <c r="BM13" s="346"/>
      <c r="BN13" s="346"/>
      <c r="BO13" s="346"/>
      <c r="BP13" s="346"/>
      <c r="BQ13" s="346"/>
      <c r="BR13" s="346"/>
      <c r="BS13" s="346"/>
      <c r="BT13" s="346"/>
      <c r="BU13" s="346"/>
      <c r="BV13" s="346"/>
      <c r="BW13" s="346"/>
      <c r="BX13" s="346"/>
      <c r="BY13" s="346"/>
      <c r="BZ13" s="346"/>
      <c r="CA13" s="346"/>
      <c r="CB13" s="346"/>
      <c r="CC13" s="346"/>
      <c r="CD13" s="346"/>
      <c r="CE13" s="346"/>
      <c r="CF13" s="346"/>
      <c r="CG13" s="346"/>
      <c r="CH13" s="346"/>
      <c r="CI13" s="346"/>
      <c r="CJ13" s="346"/>
      <c r="CK13" s="346"/>
      <c r="CL13" s="346"/>
      <c r="CM13" s="346"/>
      <c r="CN13" s="346"/>
      <c r="CO13" s="346"/>
      <c r="CP13" s="346"/>
      <c r="CQ13" s="346"/>
      <c r="CR13" s="346"/>
      <c r="CS13" s="346"/>
      <c r="CT13" s="346"/>
      <c r="CU13" s="346"/>
      <c r="CV13" s="346"/>
      <c r="CW13" s="346"/>
      <c r="CX13" s="346"/>
      <c r="CY13" s="346"/>
      <c r="CZ13" s="346"/>
      <c r="DA13" s="346"/>
      <c r="DB13" s="346"/>
      <c r="DC13" s="346"/>
      <c r="DD13" s="346"/>
      <c r="DE13" s="346"/>
      <c r="DF13" s="346"/>
      <c r="DG13" s="346"/>
      <c r="DH13" s="346"/>
      <c r="DI13" s="346"/>
      <c r="DJ13" s="346"/>
      <c r="DK13" s="346"/>
      <c r="DL13" s="346"/>
      <c r="DM13" s="346"/>
      <c r="DN13" s="346"/>
      <c r="DO13" s="346"/>
      <c r="DP13" s="346"/>
      <c r="DQ13" s="346"/>
      <c r="DR13" s="346"/>
      <c r="DS13" s="346"/>
      <c r="DT13" s="346"/>
      <c r="DU13" s="346"/>
      <c r="DV13" s="346"/>
      <c r="DW13" s="346"/>
      <c r="DX13" s="346"/>
      <c r="DY13" s="346"/>
      <c r="DZ13" s="346"/>
      <c r="EA13" s="346"/>
      <c r="EB13" s="346"/>
      <c r="EC13" s="346"/>
      <c r="ED13" s="346"/>
      <c r="EE13" s="346"/>
      <c r="EF13" s="346"/>
      <c r="EG13" s="346"/>
      <c r="EH13" s="346"/>
      <c r="EI13" s="346"/>
      <c r="EJ13" s="346"/>
      <c r="EK13" s="346"/>
      <c r="EL13" s="346"/>
      <c r="EM13" s="346"/>
      <c r="EN13" s="346"/>
      <c r="EO13" s="346"/>
      <c r="EP13" s="346"/>
      <c r="EQ13" s="346"/>
      <c r="ER13" s="346"/>
      <c r="ES13" s="346"/>
      <c r="ET13" s="346"/>
      <c r="EU13" s="346"/>
      <c r="EV13" s="346"/>
      <c r="EW13" s="346"/>
      <c r="EX13" s="346"/>
      <c r="EY13" s="346"/>
      <c r="EZ13" s="346"/>
      <c r="FA13" s="346"/>
      <c r="FB13" s="346"/>
      <c r="FC13" s="346"/>
      <c r="FD13" s="346"/>
      <c r="FE13" s="346"/>
      <c r="FF13" s="346"/>
      <c r="FG13" s="346"/>
      <c r="FH13" s="346"/>
      <c r="FI13" s="346"/>
      <c r="FJ13" s="346"/>
      <c r="FK13" s="346"/>
      <c r="FL13" s="346"/>
      <c r="FM13" s="346"/>
      <c r="FN13" s="346"/>
      <c r="FO13" s="346"/>
      <c r="FP13" s="346"/>
      <c r="FQ13" s="346"/>
      <c r="FR13" s="346"/>
      <c r="FS13" s="346"/>
      <c r="FT13" s="346"/>
      <c r="FU13" s="346"/>
      <c r="FV13" s="346"/>
      <c r="FW13" s="346"/>
      <c r="FX13" s="346"/>
      <c r="FY13" s="346"/>
      <c r="FZ13" s="346"/>
      <c r="GA13" s="346"/>
      <c r="GB13" s="346"/>
      <c r="GC13" s="346"/>
      <c r="GD13" s="346"/>
      <c r="GE13" s="346"/>
      <c r="GF13" s="346"/>
      <c r="GG13" s="346"/>
      <c r="GH13" s="346"/>
      <c r="GI13" s="346"/>
      <c r="GJ13" s="346"/>
      <c r="GK13" s="346"/>
      <c r="GL13" s="346"/>
      <c r="GM13" s="346"/>
      <c r="GN13" s="346"/>
      <c r="GO13" s="346"/>
      <c r="GP13" s="346"/>
      <c r="GQ13" s="346"/>
      <c r="GR13" s="346"/>
      <c r="GS13" s="346"/>
      <c r="GT13" s="346"/>
      <c r="GU13" s="346"/>
      <c r="GV13" s="346"/>
      <c r="GW13" s="346"/>
      <c r="GX13" s="346"/>
      <c r="GY13" s="346"/>
      <c r="GZ13" s="346"/>
      <c r="HA13" s="346"/>
      <c r="HB13" s="346"/>
    </row>
    <row r="14" spans="1:210" ht="15" customHeight="1" x14ac:dyDescent="0.3">
      <c r="A14" s="759"/>
      <c r="B14" s="663">
        <f>SUM(B12-B13)</f>
        <v>-60051.825548663444</v>
      </c>
      <c r="C14" s="421">
        <f t="shared" ref="C14" si="15">SUM(C12-C13)</f>
        <v>0</v>
      </c>
      <c r="D14" s="663">
        <f t="shared" ref="D14" si="16">SUM(D12-D13)</f>
        <v>-47005.43146663456</v>
      </c>
      <c r="E14" s="663">
        <f t="shared" ref="E14" si="17">SUM(E12-E13)</f>
        <v>-47920.932376954996</v>
      </c>
      <c r="F14" s="663">
        <f t="shared" ref="F14" si="18">SUM(F12-F13)</f>
        <v>-154978.18939225317</v>
      </c>
      <c r="G14" s="421">
        <f t="shared" ref="G14" si="19">SUM(G12-G13)</f>
        <v>0</v>
      </c>
      <c r="H14" s="663">
        <f>SUM(H12-H13)</f>
        <v>-131731.46098341513</v>
      </c>
      <c r="I14" s="590">
        <f>SUM(H12-H13)/H13</f>
        <v>-0.15000000000000008</v>
      </c>
      <c r="J14" s="705">
        <f>SUM(J12-J13)</f>
        <v>-1664</v>
      </c>
      <c r="K14" s="421">
        <f t="shared" ref="K14" si="20">SUM(K12-K13)</f>
        <v>-1072</v>
      </c>
      <c r="L14" s="705">
        <f t="shared" ref="L14" si="21">SUM(L12-L13)</f>
        <v>-1178</v>
      </c>
      <c r="M14" s="705">
        <f t="shared" ref="M14" si="22">SUM(M12-M13)</f>
        <v>-1</v>
      </c>
      <c r="N14" s="705">
        <f t="shared" ref="N14" si="23">SUM(N12-N13)</f>
        <v>-484</v>
      </c>
      <c r="O14" s="705">
        <f t="shared" ref="O14" si="24">SUM(O12-O13)</f>
        <v>0</v>
      </c>
      <c r="P14" s="705">
        <f t="shared" ref="P14" si="25">SUM(P12-P13)</f>
        <v>-3</v>
      </c>
      <c r="Q14" s="705">
        <f t="shared" ref="Q14" si="26">SUM(Q12-Q13)</f>
        <v>-1664</v>
      </c>
      <c r="R14" s="705">
        <f t="shared" ref="R14" si="27">SUM(R12-R13)</f>
        <v>-6887</v>
      </c>
      <c r="S14" s="760">
        <f t="shared" ref="S14" si="28">SUM(S12-S13)</f>
        <v>-0.11221608961421534</v>
      </c>
      <c r="T14" s="345"/>
    </row>
    <row r="15" spans="1:210" ht="15" customHeight="1" x14ac:dyDescent="0.3">
      <c r="A15" s="761"/>
      <c r="B15" s="586"/>
      <c r="C15" s="586"/>
      <c r="D15" s="586"/>
      <c r="E15" s="586"/>
      <c r="F15" s="586"/>
      <c r="G15" s="586"/>
      <c r="H15" s="622"/>
      <c r="I15" s="609"/>
      <c r="J15" s="588"/>
      <c r="K15" s="586"/>
      <c r="L15" s="588"/>
      <c r="M15" s="588"/>
      <c r="N15" s="588"/>
      <c r="O15" s="588"/>
      <c r="P15" s="588"/>
      <c r="Q15" s="588"/>
      <c r="R15" s="588"/>
      <c r="S15" s="763"/>
      <c r="T15" s="345"/>
    </row>
    <row r="16" spans="1:210" ht="15" customHeight="1" x14ac:dyDescent="0.3">
      <c r="A16" s="755" t="s">
        <v>44</v>
      </c>
      <c r="B16" s="582">
        <f>'FY22 Prelim '!Y20</f>
        <v>274060.51434502483</v>
      </c>
      <c r="C16" s="582">
        <f>'FY22 Prelim '!Z20</f>
        <v>67082.980413217316</v>
      </c>
      <c r="D16" s="582">
        <f>'FY22 Prelim '!AA20</f>
        <v>185068.55861150124</v>
      </c>
      <c r="E16" s="582">
        <f>'FY22 Prelim '!AB20</f>
        <v>182997.10316134317</v>
      </c>
      <c r="F16" s="582">
        <f>'FY22 Prelim '!AC20</f>
        <v>709209.15653108654</v>
      </c>
      <c r="G16" s="582">
        <f>'FY22 Prelim '!Q20</f>
        <v>0</v>
      </c>
      <c r="H16" s="582">
        <f>'FY22 Prelim '!BB20</f>
        <v>655755.61852966365</v>
      </c>
      <c r="I16" s="590"/>
      <c r="J16" s="583">
        <f>'FY22 Formula Count'!N14</f>
        <v>396</v>
      </c>
      <c r="K16" s="582">
        <f>'FY22 Prelim '!AX20</f>
        <v>1656</v>
      </c>
      <c r="L16" s="583">
        <f>'FY22 Formula Count'!F14</f>
        <v>389</v>
      </c>
      <c r="M16" s="583">
        <f>'FY22 Formula Count'!G14</f>
        <v>0</v>
      </c>
      <c r="N16" s="583">
        <f>'FY22 Formula Count'!I14</f>
        <v>0</v>
      </c>
      <c r="O16" s="583">
        <f>'FY22 Formula Count'!J14</f>
        <v>0</v>
      </c>
      <c r="P16" s="583">
        <f>'FY22 Formula Count'!K14</f>
        <v>7</v>
      </c>
      <c r="Q16" s="583">
        <f>'FY22 Formula Count'!N14</f>
        <v>396</v>
      </c>
      <c r="R16" s="583">
        <f>'FY22 Formula Count'!P14</f>
        <v>1430</v>
      </c>
      <c r="S16" s="762">
        <f>'FY22 Formula Count'!R14</f>
        <v>0.27692307692307694</v>
      </c>
      <c r="T16" s="345"/>
    </row>
    <row r="17" spans="1:210" ht="15" customHeight="1" thickBot="1" x14ac:dyDescent="0.35">
      <c r="A17" s="757">
        <v>2021</v>
      </c>
      <c r="B17" s="664">
        <f>'FY21 Allocations'!Y20</f>
        <v>268278.00281279162</v>
      </c>
      <c r="C17" s="664">
        <f>'FY21 Allocations'!Z20</f>
        <v>65667.569992701028</v>
      </c>
      <c r="D17" s="664">
        <f>'FY21 Allocations'!AA20</f>
        <v>181163.72366297772</v>
      </c>
      <c r="E17" s="664">
        <f>'FY21 Allocations'!AB20</f>
        <v>179135.9746732621</v>
      </c>
      <c r="F17" s="664">
        <f>'FY21 Allocations'!AC20</f>
        <v>694245.27114173246</v>
      </c>
      <c r="G17" s="664">
        <f>'FY21 Allocations'!Q20</f>
        <v>21451.397583574071</v>
      </c>
      <c r="H17" s="672">
        <f>'FY21 Allocations'!BB20</f>
        <v>709209.15615437494</v>
      </c>
      <c r="I17" s="609"/>
      <c r="J17" s="706">
        <f>'FY21 Formula Counts '!N14</f>
        <v>460</v>
      </c>
      <c r="K17" s="664">
        <f>'FY21 Allocations'!AX20</f>
        <v>1542</v>
      </c>
      <c r="L17" s="706">
        <f>'FY21 Formula Counts '!F14</f>
        <v>454</v>
      </c>
      <c r="M17" s="706">
        <f>'FY21 Formula Counts '!G14</f>
        <v>0</v>
      </c>
      <c r="N17" s="706">
        <f>'FY21 Formula Counts '!I14</f>
        <v>0</v>
      </c>
      <c r="O17" s="706">
        <f>'FY21 Formula Counts '!J14</f>
        <v>0</v>
      </c>
      <c r="P17" s="706">
        <f>'FY21 Formula Counts '!K14</f>
        <v>6</v>
      </c>
      <c r="Q17" s="706">
        <f>'FY21 Formula Counts '!N14</f>
        <v>460</v>
      </c>
      <c r="R17" s="706">
        <f>'FY21 Formula Counts '!P14</f>
        <v>1424</v>
      </c>
      <c r="S17" s="815">
        <f>'FY21 Formula Counts '!R14</f>
        <v>0.32303370786516855</v>
      </c>
      <c r="T17" s="345"/>
    </row>
    <row r="18" spans="1:210" ht="15" customHeight="1" x14ac:dyDescent="0.3">
      <c r="A18" s="759"/>
      <c r="B18" s="421">
        <f>SUM(B16-B17)</f>
        <v>5782.5115322332131</v>
      </c>
      <c r="C18" s="421">
        <f t="shared" ref="C18" si="29">SUM(C16-C17)</f>
        <v>1415.4104205162876</v>
      </c>
      <c r="D18" s="421">
        <f t="shared" ref="D18" si="30">SUM(D16-D17)</f>
        <v>3904.8349485235231</v>
      </c>
      <c r="E18" s="421">
        <f t="shared" ref="E18" si="31">SUM(E16-E17)</f>
        <v>3861.1284880810708</v>
      </c>
      <c r="F18" s="421">
        <f t="shared" ref="F18" si="32">SUM(F16-F17)</f>
        <v>14963.88538935408</v>
      </c>
      <c r="G18" s="421">
        <f t="shared" ref="G18" si="33">SUM(G16-G17)</f>
        <v>-21451.397583574071</v>
      </c>
      <c r="H18" s="663">
        <f>SUM(H16-H17)</f>
        <v>-53453.537624711287</v>
      </c>
      <c r="I18" s="590">
        <f>SUM(H16-H17)/H17</f>
        <v>-7.5370625380188905E-2</v>
      </c>
      <c r="J18" s="705">
        <f>SUM(J16-J17)</f>
        <v>-64</v>
      </c>
      <c r="K18" s="421">
        <f t="shared" ref="K18" si="34">SUM(K16-K17)</f>
        <v>114</v>
      </c>
      <c r="L18" s="705">
        <f t="shared" ref="L18" si="35">SUM(L16-L17)</f>
        <v>-65</v>
      </c>
      <c r="M18" s="705">
        <f t="shared" ref="M18" si="36">SUM(M16-M17)</f>
        <v>0</v>
      </c>
      <c r="N18" s="705">
        <f t="shared" ref="N18" si="37">SUM(N16-N17)</f>
        <v>0</v>
      </c>
      <c r="O18" s="705">
        <f t="shared" ref="O18" si="38">SUM(O16-O17)</f>
        <v>0</v>
      </c>
      <c r="P18" s="705">
        <f t="shared" ref="P18" si="39">SUM(P16-P17)</f>
        <v>1</v>
      </c>
      <c r="Q18" s="705">
        <f t="shared" ref="Q18" si="40">SUM(Q16-Q17)</f>
        <v>-64</v>
      </c>
      <c r="R18" s="705">
        <f t="shared" ref="R18" si="41">SUM(R16-R17)</f>
        <v>6</v>
      </c>
      <c r="S18" s="760">
        <f t="shared" ref="S18" si="42">SUM(S16-S17)</f>
        <v>-4.6110630942091613E-2</v>
      </c>
      <c r="T18" s="345"/>
    </row>
    <row r="19" spans="1:210" ht="15" customHeight="1" x14ac:dyDescent="0.3">
      <c r="A19" s="761"/>
      <c r="B19" s="586"/>
      <c r="C19" s="586"/>
      <c r="D19" s="586"/>
      <c r="E19" s="586"/>
      <c r="F19" s="586"/>
      <c r="G19" s="586"/>
      <c r="H19" s="622"/>
      <c r="I19" s="609"/>
      <c r="J19" s="588"/>
      <c r="K19" s="586"/>
      <c r="L19" s="588"/>
      <c r="M19" s="588"/>
      <c r="N19" s="588"/>
      <c r="O19" s="588"/>
      <c r="P19" s="588"/>
      <c r="Q19" s="588"/>
      <c r="R19" s="588"/>
      <c r="S19" s="763"/>
      <c r="T19" s="345"/>
    </row>
    <row r="20" spans="1:210" ht="15" customHeight="1" x14ac:dyDescent="0.3">
      <c r="A20" s="755" t="s">
        <v>45</v>
      </c>
      <c r="B20" s="592">
        <f>'FY22 Prelim '!Y21</f>
        <v>1114577.5916737467</v>
      </c>
      <c r="C20" s="592">
        <f>'FY22 Prelim '!Z21</f>
        <v>265505.45703200658</v>
      </c>
      <c r="D20" s="592">
        <f>'FY22 Prelim '!AA21</f>
        <v>872468.00436053309</v>
      </c>
      <c r="E20" s="592">
        <f>'FY22 Prelim '!AB21</f>
        <v>889504.40914002387</v>
      </c>
      <c r="F20" s="592">
        <f>'FY22 Prelim '!AC21</f>
        <v>3142055.4622063101</v>
      </c>
      <c r="G20" s="593">
        <f>'FY22 Prelim '!Q21</f>
        <v>0</v>
      </c>
      <c r="H20" s="594">
        <f>'FY22 Prelim '!BB21</f>
        <v>1867593.1428753636</v>
      </c>
      <c r="I20" s="595"/>
      <c r="J20" s="596">
        <f>'FY22 Formula Count'!N15</f>
        <v>1573</v>
      </c>
      <c r="K20" s="592">
        <f>'FY22 Prelim '!AX21</f>
        <v>1698</v>
      </c>
      <c r="L20" s="597">
        <f>'FY22 Formula Count'!F15</f>
        <v>1077</v>
      </c>
      <c r="M20" s="597">
        <f>'FY22 Formula Count'!G15</f>
        <v>0</v>
      </c>
      <c r="N20" s="598">
        <f>'FY22 Formula Count'!I15</f>
        <v>473</v>
      </c>
      <c r="O20" s="598">
        <f>'FY22 Formula Count'!J15</f>
        <v>0</v>
      </c>
      <c r="P20" s="598">
        <f>'FY22 Formula Count'!K15</f>
        <v>23</v>
      </c>
      <c r="Q20" s="598">
        <f>'FY22 Formula Count'!N15</f>
        <v>1573</v>
      </c>
      <c r="R20" s="598">
        <f>'FY22 Formula Count'!P15</f>
        <v>10631</v>
      </c>
      <c r="S20" s="764">
        <f>'FY22 Formula Count'!R15</f>
        <v>0.14796350296303265</v>
      </c>
      <c r="T20" s="345"/>
    </row>
    <row r="21" spans="1:210" s="342" customFormat="1" ht="15" customHeight="1" thickBot="1" x14ac:dyDescent="0.35">
      <c r="A21" s="757">
        <v>2021</v>
      </c>
      <c r="B21" s="809">
        <f>'FY21 Allocations'!Y21</f>
        <v>1238419.5463041633</v>
      </c>
      <c r="C21" s="809">
        <f>'FY21 Allocations'!Z21</f>
        <v>295006.06336889631</v>
      </c>
      <c r="D21" s="809">
        <f>'FY21 Allocations'!AA21</f>
        <v>969408.89373392577</v>
      </c>
      <c r="E21" s="809">
        <f>'FY21 Allocations'!AB21</f>
        <v>988338.23237780458</v>
      </c>
      <c r="F21" s="809">
        <f>'FY21 Allocations'!AC21</f>
        <v>3491172.7357847895</v>
      </c>
      <c r="G21" s="810">
        <f>'FY21 Allocations'!Q21</f>
        <v>0</v>
      </c>
      <c r="H21" s="810">
        <f>'FY21 Allocations'!BB21</f>
        <v>2348595.4622063106</v>
      </c>
      <c r="I21" s="599"/>
      <c r="J21" s="811">
        <f>'FY21 Formula Counts '!N15</f>
        <v>1920</v>
      </c>
      <c r="K21" s="809">
        <f>'FY21 Allocations'!AX21</f>
        <v>1636</v>
      </c>
      <c r="L21" s="812">
        <f>'FY21 Formula Counts '!F15</f>
        <v>1430</v>
      </c>
      <c r="M21" s="812">
        <f>'FY21 Formula Counts '!G15</f>
        <v>1</v>
      </c>
      <c r="N21" s="812">
        <f>'FY21 Formula Counts '!I15</f>
        <v>484</v>
      </c>
      <c r="O21" s="812">
        <f>'FY21 Formula Counts '!J15</f>
        <v>0</v>
      </c>
      <c r="P21" s="812">
        <f>'FY21 Formula Counts '!K15</f>
        <v>7</v>
      </c>
      <c r="Q21" s="812">
        <f>'FY21 Formula Counts '!N15</f>
        <v>1920</v>
      </c>
      <c r="R21" s="812">
        <f>'FY21 Formula Counts '!P15</f>
        <v>10622</v>
      </c>
      <c r="S21" s="813">
        <f>'FY21 Formula Counts '!R15</f>
        <v>0.18075691960082846</v>
      </c>
      <c r="T21" s="345"/>
      <c r="U21" s="346"/>
      <c r="V21" s="346"/>
      <c r="W21" s="346"/>
      <c r="X21" s="346"/>
      <c r="Y21" s="346"/>
      <c r="Z21" s="346"/>
      <c r="AA21" s="346"/>
      <c r="AB21" s="346"/>
      <c r="AC21" s="346"/>
      <c r="AD21" s="346"/>
      <c r="AE21" s="346"/>
      <c r="AF21" s="346"/>
      <c r="AG21" s="346"/>
      <c r="AH21" s="346"/>
      <c r="AI21" s="346"/>
      <c r="AJ21" s="346"/>
      <c r="AK21" s="346"/>
      <c r="AL21" s="346"/>
      <c r="AM21" s="346"/>
      <c r="AN21" s="346"/>
      <c r="AO21" s="346"/>
      <c r="AP21" s="346"/>
      <c r="AQ21" s="346"/>
      <c r="AR21" s="346"/>
      <c r="AS21" s="346"/>
      <c r="AT21" s="346"/>
      <c r="AU21" s="346"/>
      <c r="AV21" s="346"/>
      <c r="AW21" s="346"/>
      <c r="AX21" s="346"/>
      <c r="AY21" s="346"/>
      <c r="AZ21" s="346"/>
      <c r="BA21" s="346"/>
      <c r="BB21" s="346"/>
      <c r="BC21" s="346"/>
      <c r="BD21" s="346"/>
      <c r="BE21" s="346"/>
      <c r="BF21" s="346"/>
      <c r="BG21" s="346"/>
      <c r="BH21" s="346"/>
      <c r="BI21" s="346"/>
      <c r="BJ21" s="346"/>
      <c r="BK21" s="346"/>
      <c r="BL21" s="346"/>
      <c r="BM21" s="346"/>
      <c r="BN21" s="346"/>
      <c r="BO21" s="346"/>
      <c r="BP21" s="346"/>
      <c r="BQ21" s="346"/>
      <c r="BR21" s="346"/>
      <c r="BS21" s="346"/>
      <c r="BT21" s="346"/>
      <c r="BU21" s="346"/>
      <c r="BV21" s="346"/>
      <c r="BW21" s="346"/>
      <c r="BX21" s="346"/>
      <c r="BY21" s="346"/>
      <c r="BZ21" s="346"/>
      <c r="CA21" s="346"/>
      <c r="CB21" s="346"/>
      <c r="CC21" s="346"/>
      <c r="CD21" s="346"/>
      <c r="CE21" s="346"/>
      <c r="CF21" s="346"/>
      <c r="CG21" s="346"/>
      <c r="CH21" s="346"/>
      <c r="CI21" s="346"/>
      <c r="CJ21" s="346"/>
      <c r="CK21" s="346"/>
      <c r="CL21" s="346"/>
      <c r="CM21" s="346"/>
      <c r="CN21" s="346"/>
      <c r="CO21" s="346"/>
      <c r="CP21" s="346"/>
      <c r="CQ21" s="346"/>
      <c r="CR21" s="346"/>
      <c r="CS21" s="346"/>
      <c r="CT21" s="346"/>
      <c r="CU21" s="346"/>
      <c r="CV21" s="346"/>
      <c r="CW21" s="346"/>
      <c r="CX21" s="346"/>
      <c r="CY21" s="346"/>
      <c r="CZ21" s="346"/>
      <c r="DA21" s="346"/>
      <c r="DB21" s="346"/>
      <c r="DC21" s="346"/>
      <c r="DD21" s="346"/>
      <c r="DE21" s="346"/>
      <c r="DF21" s="346"/>
      <c r="DG21" s="346"/>
      <c r="DH21" s="346"/>
      <c r="DI21" s="346"/>
      <c r="DJ21" s="346"/>
      <c r="DK21" s="346"/>
      <c r="DL21" s="346"/>
      <c r="DM21" s="346"/>
      <c r="DN21" s="346"/>
      <c r="DO21" s="346"/>
      <c r="DP21" s="346"/>
      <c r="DQ21" s="346"/>
      <c r="DR21" s="346"/>
      <c r="DS21" s="346"/>
      <c r="DT21" s="346"/>
      <c r="DU21" s="346"/>
      <c r="DV21" s="346"/>
      <c r="DW21" s="346"/>
      <c r="DX21" s="346"/>
      <c r="DY21" s="346"/>
      <c r="DZ21" s="346"/>
      <c r="EA21" s="346"/>
      <c r="EB21" s="346"/>
      <c r="EC21" s="346"/>
      <c r="ED21" s="346"/>
      <c r="EE21" s="346"/>
      <c r="EF21" s="346"/>
      <c r="EG21" s="346"/>
      <c r="EH21" s="346"/>
      <c r="EI21" s="346"/>
      <c r="EJ21" s="346"/>
      <c r="EK21" s="346"/>
      <c r="EL21" s="346"/>
      <c r="EM21" s="346"/>
      <c r="EN21" s="346"/>
      <c r="EO21" s="346"/>
      <c r="EP21" s="346"/>
      <c r="EQ21" s="346"/>
      <c r="ER21" s="346"/>
      <c r="ES21" s="346"/>
      <c r="ET21" s="346"/>
      <c r="EU21" s="346"/>
      <c r="EV21" s="346"/>
      <c r="EW21" s="346"/>
      <c r="EX21" s="346"/>
      <c r="EY21" s="346"/>
      <c r="EZ21" s="346"/>
      <c r="FA21" s="346"/>
      <c r="FB21" s="346"/>
      <c r="FC21" s="346"/>
      <c r="FD21" s="346"/>
      <c r="FE21" s="346"/>
      <c r="FF21" s="346"/>
      <c r="FG21" s="346"/>
      <c r="FH21" s="346"/>
      <c r="FI21" s="346"/>
      <c r="FJ21" s="346"/>
      <c r="FK21" s="346"/>
      <c r="FL21" s="346"/>
      <c r="FM21" s="346"/>
      <c r="FN21" s="346"/>
      <c r="FO21" s="346"/>
      <c r="FP21" s="346"/>
      <c r="FQ21" s="346"/>
      <c r="FR21" s="346"/>
      <c r="FS21" s="346"/>
      <c r="FT21" s="346"/>
      <c r="FU21" s="346"/>
      <c r="FV21" s="346"/>
      <c r="FW21" s="346"/>
      <c r="FX21" s="346"/>
      <c r="FY21" s="346"/>
      <c r="FZ21" s="346"/>
      <c r="GA21" s="346"/>
      <c r="GB21" s="346"/>
      <c r="GC21" s="346"/>
      <c r="GD21" s="346"/>
      <c r="GE21" s="346"/>
      <c r="GF21" s="346"/>
      <c r="GG21" s="346"/>
      <c r="GH21" s="346"/>
      <c r="GI21" s="346"/>
      <c r="GJ21" s="346"/>
      <c r="GK21" s="346"/>
      <c r="GL21" s="346"/>
      <c r="GM21" s="346"/>
      <c r="GN21" s="346"/>
      <c r="GO21" s="346"/>
      <c r="GP21" s="346"/>
      <c r="GQ21" s="346"/>
      <c r="GR21" s="346"/>
      <c r="GS21" s="346"/>
      <c r="GT21" s="346"/>
      <c r="GU21" s="346"/>
      <c r="GV21" s="346"/>
      <c r="GW21" s="346"/>
      <c r="GX21" s="346"/>
      <c r="GY21" s="346"/>
      <c r="GZ21" s="346"/>
      <c r="HA21" s="346"/>
      <c r="HB21" s="346"/>
    </row>
    <row r="22" spans="1:210" ht="15" customHeight="1" x14ac:dyDescent="0.3">
      <c r="A22" s="759"/>
      <c r="B22" s="673">
        <f>SUM(B20-B21)</f>
        <v>-123841.95463041659</v>
      </c>
      <c r="C22" s="673">
        <f t="shared" ref="C22" si="43">SUM(C20-C21)</f>
        <v>-29500.60633688973</v>
      </c>
      <c r="D22" s="673">
        <f t="shared" ref="D22" si="44">SUM(D20-D21)</f>
        <v>-96940.889373392682</v>
      </c>
      <c r="E22" s="673">
        <f t="shared" ref="E22" si="45">SUM(E20-E21)</f>
        <v>-98833.823237780714</v>
      </c>
      <c r="F22" s="673">
        <f t="shared" ref="F22" si="46">SUM(F20-F21)</f>
        <v>-349117.27357847942</v>
      </c>
      <c r="G22" s="673">
        <f t="shared" ref="G22" si="47">SUM(G20-G21)</f>
        <v>0</v>
      </c>
      <c r="H22" s="673">
        <f>SUM(H20-H21)</f>
        <v>-481002.31933094701</v>
      </c>
      <c r="I22" s="595">
        <f>SUM(H20-H21)/H21</f>
        <v>-0.20480424452454882</v>
      </c>
      <c r="J22" s="708">
        <f>SUM(J20-J21)</f>
        <v>-347</v>
      </c>
      <c r="K22" s="673">
        <f t="shared" ref="K22" si="48">SUM(K20-K21)</f>
        <v>62</v>
      </c>
      <c r="L22" s="709">
        <f t="shared" ref="L22" si="49">SUM(L20-L21)</f>
        <v>-353</v>
      </c>
      <c r="M22" s="709">
        <f t="shared" ref="M22" si="50">SUM(M20-M21)</f>
        <v>-1</v>
      </c>
      <c r="N22" s="709">
        <f t="shared" ref="N22" si="51">SUM(N20-N21)</f>
        <v>-11</v>
      </c>
      <c r="O22" s="708">
        <f t="shared" ref="O22" si="52">SUM(O20-O21)</f>
        <v>0</v>
      </c>
      <c r="P22" s="708">
        <f t="shared" ref="P22" si="53">SUM(P20-P21)</f>
        <v>16</v>
      </c>
      <c r="Q22" s="708">
        <f t="shared" ref="Q22" si="54">SUM(Q20-Q21)</f>
        <v>-347</v>
      </c>
      <c r="R22" s="708">
        <f t="shared" ref="R22" si="55">SUM(R20-R21)</f>
        <v>9</v>
      </c>
      <c r="S22" s="766">
        <f t="shared" ref="S22" si="56">SUM(S20-S21)</f>
        <v>-3.2793416637795808E-2</v>
      </c>
      <c r="T22" s="345"/>
      <c r="U22" s="349"/>
    </row>
    <row r="23" spans="1:210" s="342" customFormat="1" ht="15" customHeight="1" x14ac:dyDescent="0.3">
      <c r="A23" s="761"/>
      <c r="B23" s="600"/>
      <c r="C23" s="600"/>
      <c r="D23" s="600"/>
      <c r="E23" s="600"/>
      <c r="F23" s="600"/>
      <c r="G23" s="600"/>
      <c r="H23" s="600"/>
      <c r="I23" s="601"/>
      <c r="J23" s="600"/>
      <c r="K23" s="816"/>
      <c r="L23" s="602"/>
      <c r="M23" s="602"/>
      <c r="N23" s="600"/>
      <c r="O23" s="603"/>
      <c r="P23" s="600"/>
      <c r="Q23" s="600"/>
      <c r="R23" s="600"/>
      <c r="S23" s="817"/>
      <c r="T23" s="345"/>
      <c r="U23" s="346"/>
      <c r="V23" s="346"/>
      <c r="W23" s="346"/>
      <c r="X23" s="346"/>
      <c r="Y23" s="346"/>
      <c r="Z23" s="346"/>
      <c r="AA23" s="346"/>
      <c r="AB23" s="346"/>
      <c r="AC23" s="346"/>
      <c r="AD23" s="346"/>
      <c r="AE23" s="346"/>
      <c r="AF23" s="346"/>
      <c r="AG23" s="346"/>
      <c r="AH23" s="346"/>
      <c r="AI23" s="346"/>
      <c r="AJ23" s="346"/>
      <c r="AK23" s="346"/>
      <c r="AL23" s="346"/>
      <c r="AM23" s="346"/>
      <c r="AN23" s="346"/>
      <c r="AO23" s="346"/>
      <c r="AP23" s="346"/>
      <c r="AQ23" s="346"/>
      <c r="AR23" s="346"/>
      <c r="AS23" s="346"/>
      <c r="AT23" s="346"/>
      <c r="AU23" s="346"/>
      <c r="AV23" s="346"/>
      <c r="AW23" s="346"/>
      <c r="AX23" s="346"/>
      <c r="AY23" s="346"/>
      <c r="AZ23" s="346"/>
      <c r="BA23" s="346"/>
      <c r="BB23" s="346"/>
      <c r="BC23" s="346"/>
      <c r="BD23" s="346"/>
      <c r="BE23" s="346"/>
      <c r="BF23" s="346"/>
      <c r="BG23" s="346"/>
      <c r="BH23" s="346"/>
      <c r="BI23" s="346"/>
      <c r="BJ23" s="346"/>
      <c r="BK23" s="346"/>
      <c r="BL23" s="346"/>
      <c r="BM23" s="346"/>
      <c r="BN23" s="346"/>
      <c r="BO23" s="346"/>
      <c r="BP23" s="346"/>
      <c r="BQ23" s="346"/>
      <c r="BR23" s="346"/>
      <c r="BS23" s="346"/>
      <c r="BT23" s="346"/>
      <c r="BU23" s="346"/>
      <c r="BV23" s="346"/>
      <c r="BW23" s="346"/>
      <c r="BX23" s="346"/>
      <c r="BY23" s="346"/>
      <c r="BZ23" s="346"/>
      <c r="CA23" s="346"/>
      <c r="CB23" s="346"/>
      <c r="CC23" s="346"/>
      <c r="CD23" s="346"/>
      <c r="CE23" s="346"/>
      <c r="CF23" s="346"/>
      <c r="CG23" s="346"/>
      <c r="CH23" s="346"/>
      <c r="CI23" s="346"/>
      <c r="CJ23" s="346"/>
      <c r="CK23" s="346"/>
      <c r="CL23" s="346"/>
      <c r="CM23" s="346"/>
      <c r="CN23" s="346"/>
      <c r="CO23" s="346"/>
      <c r="CP23" s="346"/>
      <c r="CQ23" s="346"/>
      <c r="CR23" s="346"/>
      <c r="CS23" s="346"/>
      <c r="CT23" s="346"/>
      <c r="CU23" s="346"/>
      <c r="CV23" s="346"/>
      <c r="CW23" s="346"/>
      <c r="CX23" s="346"/>
      <c r="CY23" s="346"/>
      <c r="CZ23" s="346"/>
      <c r="DA23" s="346"/>
      <c r="DB23" s="346"/>
      <c r="DC23" s="346"/>
      <c r="DD23" s="346"/>
      <c r="DE23" s="346"/>
      <c r="DF23" s="346"/>
      <c r="DG23" s="346"/>
      <c r="DH23" s="346"/>
      <c r="DI23" s="346"/>
      <c r="DJ23" s="346"/>
      <c r="DK23" s="346"/>
      <c r="DL23" s="346"/>
      <c r="DM23" s="346"/>
      <c r="DN23" s="346"/>
      <c r="DO23" s="346"/>
      <c r="DP23" s="346"/>
      <c r="DQ23" s="346"/>
      <c r="DR23" s="346"/>
      <c r="DS23" s="346"/>
      <c r="DT23" s="346"/>
      <c r="DU23" s="346"/>
      <c r="DV23" s="346"/>
      <c r="DW23" s="346"/>
      <c r="DX23" s="346"/>
      <c r="DY23" s="346"/>
      <c r="DZ23" s="346"/>
      <c r="EA23" s="346"/>
      <c r="EB23" s="346"/>
      <c r="EC23" s="346"/>
      <c r="ED23" s="346"/>
      <c r="EE23" s="346"/>
      <c r="EF23" s="346"/>
      <c r="EG23" s="346"/>
      <c r="EH23" s="346"/>
      <c r="EI23" s="346"/>
      <c r="EJ23" s="346"/>
      <c r="EK23" s="346"/>
      <c r="EL23" s="346"/>
      <c r="EM23" s="346"/>
      <c r="EN23" s="346"/>
      <c r="EO23" s="346"/>
      <c r="EP23" s="346"/>
      <c r="EQ23" s="346"/>
      <c r="ER23" s="346"/>
      <c r="ES23" s="346"/>
      <c r="ET23" s="346"/>
      <c r="EU23" s="346"/>
      <c r="EV23" s="346"/>
      <c r="EW23" s="346"/>
      <c r="EX23" s="346"/>
      <c r="EY23" s="346"/>
      <c r="EZ23" s="346"/>
      <c r="FA23" s="346"/>
      <c r="FB23" s="346"/>
      <c r="FC23" s="346"/>
      <c r="FD23" s="346"/>
      <c r="FE23" s="346"/>
      <c r="FF23" s="346"/>
      <c r="FG23" s="346"/>
      <c r="FH23" s="346"/>
      <c r="FI23" s="346"/>
      <c r="FJ23" s="346"/>
      <c r="FK23" s="346"/>
      <c r="FL23" s="346"/>
      <c r="FM23" s="346"/>
      <c r="FN23" s="346"/>
      <c r="FO23" s="346"/>
      <c r="FP23" s="346"/>
      <c r="FQ23" s="346"/>
      <c r="FR23" s="346"/>
      <c r="FS23" s="346"/>
      <c r="FT23" s="346"/>
      <c r="FU23" s="346"/>
      <c r="FV23" s="346"/>
      <c r="FW23" s="346"/>
      <c r="FX23" s="346"/>
      <c r="FY23" s="346"/>
      <c r="FZ23" s="346"/>
      <c r="GA23" s="346"/>
      <c r="GB23" s="346"/>
      <c r="GC23" s="346"/>
      <c r="GD23" s="346"/>
      <c r="GE23" s="346"/>
      <c r="GF23" s="346"/>
      <c r="GG23" s="346"/>
      <c r="GH23" s="346"/>
      <c r="GI23" s="346"/>
      <c r="GJ23" s="346"/>
      <c r="GK23" s="346"/>
      <c r="GL23" s="346"/>
      <c r="GM23" s="346"/>
      <c r="GN23" s="346"/>
      <c r="GO23" s="346"/>
      <c r="GP23" s="346"/>
      <c r="GQ23" s="346"/>
      <c r="GR23" s="346"/>
      <c r="GS23" s="346"/>
      <c r="GT23" s="346"/>
      <c r="GU23" s="346"/>
      <c r="GV23" s="346"/>
      <c r="GW23" s="346"/>
      <c r="GX23" s="346"/>
      <c r="GY23" s="346"/>
      <c r="GZ23" s="346"/>
      <c r="HA23" s="346"/>
      <c r="HB23" s="346"/>
    </row>
    <row r="24" spans="1:210" ht="15" customHeight="1" x14ac:dyDescent="0.3">
      <c r="A24" s="755" t="s">
        <v>46</v>
      </c>
      <c r="B24" s="604">
        <f>'FY22 Prelim '!Y28</f>
        <v>974696.97055788222</v>
      </c>
      <c r="C24" s="604">
        <f>'FY22 Prelim '!Z28</f>
        <v>240942.37060857227</v>
      </c>
      <c r="D24" s="604">
        <f>'FY22 Prelim '!AA28</f>
        <v>485681.13483511086</v>
      </c>
      <c r="E24" s="604">
        <f>'FY22 Prelim '!AB28</f>
        <v>414814.91069720761</v>
      </c>
      <c r="F24" s="604">
        <f>'FY22 Prelim '!AC28</f>
        <v>2116135.3866987731</v>
      </c>
      <c r="G24" s="604">
        <f>'FY22 Prelim '!Q28</f>
        <v>0</v>
      </c>
      <c r="H24" s="604">
        <f>'FY22 Prelim '!BB28</f>
        <v>1937746.5597909701</v>
      </c>
      <c r="I24" s="605"/>
      <c r="J24" s="604">
        <f>'FY22 Formula Count'!N22</f>
        <v>1508</v>
      </c>
      <c r="K24" s="592">
        <f>'FY22 Prelim '!AX28</f>
        <v>1297</v>
      </c>
      <c r="L24" s="606">
        <f>'FY22 Formula Count'!F22</f>
        <v>1446</v>
      </c>
      <c r="M24" s="606">
        <f>'FY22 Formula Count'!G22</f>
        <v>2</v>
      </c>
      <c r="N24" s="606">
        <f>'FY22 Formula Count'!I22</f>
        <v>14</v>
      </c>
      <c r="O24" s="606">
        <f>'FY22 Formula Count'!J22</f>
        <v>0</v>
      </c>
      <c r="P24" s="606">
        <f>'FY22 Formula Count'!K22</f>
        <v>50</v>
      </c>
      <c r="Q24" s="606">
        <f>'FY22 Formula Count'!N22</f>
        <v>1508</v>
      </c>
      <c r="R24" s="606">
        <f>'FY22 Formula Count'!P22</f>
        <v>10783</v>
      </c>
      <c r="S24" s="767">
        <f>'FY22 Formula Count'!R22</f>
        <v>0.13984976351664657</v>
      </c>
      <c r="T24" s="345"/>
    </row>
    <row r="25" spans="1:210" s="342" customFormat="1" ht="15" customHeight="1" thickBot="1" x14ac:dyDescent="0.35">
      <c r="A25" s="757">
        <v>2021</v>
      </c>
      <c r="B25" s="818">
        <f>'FY21 Allocations'!Y28</f>
        <v>922067.44683417131</v>
      </c>
      <c r="C25" s="818">
        <f>'FY21 Allocations'!Z28</f>
        <v>225683.2528006855</v>
      </c>
      <c r="D25" s="818">
        <f>'FY21 Allocations'!AA28</f>
        <v>428922.79846057243</v>
      </c>
      <c r="E25" s="818">
        <f>'FY21 Allocations'!AB28</f>
        <v>363747.79201677459</v>
      </c>
      <c r="F25" s="818">
        <f>'FY21 Allocations'!AC28</f>
        <v>1940421.2901122039</v>
      </c>
      <c r="G25" s="818">
        <f>'FY21 Allocations'!Q28</f>
        <v>182162.26687270519</v>
      </c>
      <c r="H25" s="818">
        <f>'FY21 Allocations'!BB28</f>
        <v>2092741.3869203166</v>
      </c>
      <c r="I25" s="601"/>
      <c r="J25" s="818">
        <f>'FY21 Formula Counts '!N22</f>
        <v>1897</v>
      </c>
      <c r="K25" s="809">
        <f>'FY21 Allocations'!AX28</f>
        <v>1114</v>
      </c>
      <c r="L25" s="819">
        <f>'FY21 Formula Counts '!F22</f>
        <v>1832</v>
      </c>
      <c r="M25" s="819">
        <f>'FY21 Formula Counts '!G22</f>
        <v>3</v>
      </c>
      <c r="N25" s="819">
        <f>'FY21 Formula Counts '!I22</f>
        <v>18</v>
      </c>
      <c r="O25" s="819">
        <f>'FY21 Formula Counts '!J22</f>
        <v>0</v>
      </c>
      <c r="P25" s="819">
        <f>'FY21 Formula Counts '!K22</f>
        <v>50</v>
      </c>
      <c r="Q25" s="819">
        <f>'FY21 Formula Counts '!N22</f>
        <v>1897</v>
      </c>
      <c r="R25" s="819">
        <f>'FY21 Formula Counts '!P22</f>
        <v>10620</v>
      </c>
      <c r="S25" s="820">
        <f>'FY21 Formula Counts '!R22</f>
        <v>0.17862523540489642</v>
      </c>
      <c r="T25" s="345"/>
      <c r="U25" s="346"/>
      <c r="V25" s="346"/>
      <c r="W25" s="346"/>
      <c r="X25" s="346"/>
      <c r="Y25" s="346"/>
      <c r="Z25" s="346"/>
      <c r="AA25" s="346"/>
      <c r="AB25" s="346"/>
      <c r="AC25" s="346"/>
      <c r="AD25" s="346"/>
      <c r="AE25" s="346"/>
      <c r="AF25" s="346"/>
      <c r="AG25" s="346"/>
      <c r="AH25" s="346"/>
      <c r="AI25" s="346"/>
      <c r="AJ25" s="346"/>
      <c r="AK25" s="346"/>
      <c r="AL25" s="346"/>
      <c r="AM25" s="346"/>
      <c r="AN25" s="346"/>
      <c r="AO25" s="346"/>
      <c r="AP25" s="346"/>
      <c r="AQ25" s="346"/>
      <c r="AR25" s="346"/>
      <c r="AS25" s="346"/>
      <c r="AT25" s="346"/>
      <c r="AU25" s="346"/>
      <c r="AV25" s="346"/>
      <c r="AW25" s="346"/>
      <c r="AX25" s="346"/>
      <c r="AY25" s="346"/>
      <c r="AZ25" s="346"/>
      <c r="BA25" s="346"/>
      <c r="BB25" s="346"/>
      <c r="BC25" s="346"/>
      <c r="BD25" s="346"/>
      <c r="BE25" s="346"/>
      <c r="BF25" s="346"/>
      <c r="BG25" s="346"/>
      <c r="BH25" s="346"/>
      <c r="BI25" s="346"/>
      <c r="BJ25" s="346"/>
      <c r="BK25" s="346"/>
      <c r="BL25" s="346"/>
      <c r="BM25" s="346"/>
      <c r="BN25" s="346"/>
      <c r="BO25" s="346"/>
      <c r="BP25" s="346"/>
      <c r="BQ25" s="346"/>
      <c r="BR25" s="346"/>
      <c r="BS25" s="346"/>
      <c r="BT25" s="346"/>
      <c r="BU25" s="346"/>
      <c r="BV25" s="346"/>
      <c r="BW25" s="346"/>
      <c r="BX25" s="346"/>
      <c r="BY25" s="346"/>
      <c r="BZ25" s="346"/>
      <c r="CA25" s="346"/>
      <c r="CB25" s="346"/>
      <c r="CC25" s="346"/>
      <c r="CD25" s="346"/>
      <c r="CE25" s="346"/>
      <c r="CF25" s="346"/>
      <c r="CG25" s="346"/>
      <c r="CH25" s="346"/>
      <c r="CI25" s="346"/>
      <c r="CJ25" s="346"/>
      <c r="CK25" s="346"/>
      <c r="CL25" s="346"/>
      <c r="CM25" s="346"/>
      <c r="CN25" s="346"/>
      <c r="CO25" s="346"/>
      <c r="CP25" s="346"/>
      <c r="CQ25" s="346"/>
      <c r="CR25" s="346"/>
      <c r="CS25" s="346"/>
      <c r="CT25" s="346"/>
      <c r="CU25" s="346"/>
      <c r="CV25" s="346"/>
      <c r="CW25" s="346"/>
      <c r="CX25" s="346"/>
      <c r="CY25" s="346"/>
      <c r="CZ25" s="346"/>
      <c r="DA25" s="346"/>
      <c r="DB25" s="346"/>
      <c r="DC25" s="346"/>
      <c r="DD25" s="346"/>
      <c r="DE25" s="346"/>
      <c r="DF25" s="346"/>
      <c r="DG25" s="346"/>
      <c r="DH25" s="346"/>
      <c r="DI25" s="346"/>
      <c r="DJ25" s="346"/>
      <c r="DK25" s="346"/>
      <c r="DL25" s="346"/>
      <c r="DM25" s="346"/>
      <c r="DN25" s="346"/>
      <c r="DO25" s="346"/>
      <c r="DP25" s="346"/>
      <c r="DQ25" s="346"/>
      <c r="DR25" s="346"/>
      <c r="DS25" s="346"/>
      <c r="DT25" s="346"/>
      <c r="DU25" s="346"/>
      <c r="DV25" s="346"/>
      <c r="DW25" s="346"/>
      <c r="DX25" s="346"/>
      <c r="DY25" s="346"/>
      <c r="DZ25" s="346"/>
      <c r="EA25" s="346"/>
      <c r="EB25" s="346"/>
      <c r="EC25" s="346"/>
      <c r="ED25" s="346"/>
      <c r="EE25" s="346"/>
      <c r="EF25" s="346"/>
      <c r="EG25" s="346"/>
      <c r="EH25" s="346"/>
      <c r="EI25" s="346"/>
      <c r="EJ25" s="346"/>
      <c r="EK25" s="346"/>
      <c r="EL25" s="346"/>
      <c r="EM25" s="346"/>
      <c r="EN25" s="346"/>
      <c r="EO25" s="346"/>
      <c r="EP25" s="346"/>
      <c r="EQ25" s="346"/>
      <c r="ER25" s="346"/>
      <c r="ES25" s="346"/>
      <c r="ET25" s="346"/>
      <c r="EU25" s="346"/>
      <c r="EV25" s="346"/>
      <c r="EW25" s="346"/>
      <c r="EX25" s="346"/>
      <c r="EY25" s="346"/>
      <c r="EZ25" s="346"/>
      <c r="FA25" s="346"/>
      <c r="FB25" s="346"/>
      <c r="FC25" s="346"/>
      <c r="FD25" s="346"/>
      <c r="FE25" s="346"/>
      <c r="FF25" s="346"/>
      <c r="FG25" s="346"/>
      <c r="FH25" s="346"/>
      <c r="FI25" s="346"/>
      <c r="FJ25" s="346"/>
      <c r="FK25" s="346"/>
      <c r="FL25" s="346"/>
      <c r="FM25" s="346"/>
      <c r="FN25" s="346"/>
      <c r="FO25" s="346"/>
      <c r="FP25" s="346"/>
      <c r="FQ25" s="346"/>
      <c r="FR25" s="346"/>
      <c r="FS25" s="346"/>
      <c r="FT25" s="346"/>
      <c r="FU25" s="346"/>
      <c r="FV25" s="346"/>
      <c r="FW25" s="346"/>
      <c r="FX25" s="346"/>
      <c r="FY25" s="346"/>
      <c r="FZ25" s="346"/>
      <c r="GA25" s="346"/>
      <c r="GB25" s="346"/>
      <c r="GC25" s="346"/>
      <c r="GD25" s="346"/>
      <c r="GE25" s="346"/>
      <c r="GF25" s="346"/>
      <c r="GG25" s="346"/>
      <c r="GH25" s="346"/>
      <c r="GI25" s="346"/>
      <c r="GJ25" s="346"/>
      <c r="GK25" s="346"/>
      <c r="GL25" s="346"/>
      <c r="GM25" s="346"/>
      <c r="GN25" s="346"/>
      <c r="GO25" s="346"/>
      <c r="GP25" s="346"/>
      <c r="GQ25" s="346"/>
      <c r="GR25" s="346"/>
      <c r="GS25" s="346"/>
      <c r="GT25" s="346"/>
      <c r="GU25" s="346"/>
      <c r="GV25" s="346"/>
      <c r="GW25" s="346"/>
      <c r="GX25" s="346"/>
      <c r="GY25" s="346"/>
      <c r="GZ25" s="346"/>
      <c r="HA25" s="346"/>
      <c r="HB25" s="346"/>
    </row>
    <row r="26" spans="1:210" ht="15" customHeight="1" x14ac:dyDescent="0.3">
      <c r="A26" s="759"/>
      <c r="B26" s="674">
        <f>SUM(B24-B25)</f>
        <v>52629.52372371091</v>
      </c>
      <c r="C26" s="674">
        <f t="shared" ref="C26" si="57">SUM(C24-C25)</f>
        <v>15259.117807886767</v>
      </c>
      <c r="D26" s="674">
        <f t="shared" ref="D26" si="58">SUM(D24-D25)</f>
        <v>56758.336374538427</v>
      </c>
      <c r="E26" s="674">
        <f t="shared" ref="E26" si="59">SUM(E24-E25)</f>
        <v>51067.118680433021</v>
      </c>
      <c r="F26" s="674">
        <f t="shared" ref="F26" si="60">SUM(F24-F25)</f>
        <v>175714.09658656921</v>
      </c>
      <c r="G26" s="673">
        <f t="shared" ref="G26" si="61">SUM(G24-G25)</f>
        <v>-182162.26687270519</v>
      </c>
      <c r="H26" s="673">
        <f>SUM(H24-H25)</f>
        <v>-154994.82712934655</v>
      </c>
      <c r="I26" s="595">
        <f>SUM(H24-H25)/H25</f>
        <v>-7.4063058196329426E-2</v>
      </c>
      <c r="J26" s="708">
        <f>SUM(J24-J25)</f>
        <v>-389</v>
      </c>
      <c r="K26" s="673">
        <f t="shared" ref="K26" si="62">SUM(K24-K25)</f>
        <v>183</v>
      </c>
      <c r="L26" s="708">
        <f t="shared" ref="L26" si="63">SUM(L24-L25)</f>
        <v>-386</v>
      </c>
      <c r="M26" s="708">
        <f t="shared" ref="M26" si="64">SUM(M24-M25)</f>
        <v>-1</v>
      </c>
      <c r="N26" s="709">
        <f t="shared" ref="N26" si="65">SUM(N24-N25)</f>
        <v>-4</v>
      </c>
      <c r="O26" s="709">
        <f t="shared" ref="O26" si="66">SUM(O24-O25)</f>
        <v>0</v>
      </c>
      <c r="P26" s="709">
        <f t="shared" ref="P26" si="67">SUM(P24-P25)</f>
        <v>0</v>
      </c>
      <c r="Q26" s="708">
        <f t="shared" ref="Q26" si="68">SUM(Q24-Q25)</f>
        <v>-389</v>
      </c>
      <c r="R26" s="708">
        <f t="shared" ref="R26" si="69">SUM(R24-R25)</f>
        <v>163</v>
      </c>
      <c r="S26" s="768">
        <f t="shared" ref="S26" si="70">SUM(S24-S25)</f>
        <v>-3.8775471888249841E-2</v>
      </c>
      <c r="T26" s="345"/>
    </row>
    <row r="27" spans="1:210" s="342" customFormat="1" ht="15" customHeight="1" x14ac:dyDescent="0.3">
      <c r="A27" s="757"/>
      <c r="B27" s="588"/>
      <c r="C27" s="588"/>
      <c r="D27" s="588"/>
      <c r="E27" s="588"/>
      <c r="F27" s="588"/>
      <c r="G27" s="588"/>
      <c r="H27" s="588"/>
      <c r="I27" s="591"/>
      <c r="J27" s="588"/>
      <c r="K27" s="821"/>
      <c r="L27" s="607"/>
      <c r="M27" s="607"/>
      <c r="N27" s="608"/>
      <c r="O27" s="608"/>
      <c r="P27" s="608"/>
      <c r="Q27" s="608"/>
      <c r="R27" s="608"/>
      <c r="S27" s="822"/>
      <c r="T27" s="345"/>
      <c r="U27" s="346"/>
      <c r="V27" s="346"/>
      <c r="W27" s="346"/>
      <c r="X27" s="346"/>
      <c r="Y27" s="346"/>
      <c r="Z27" s="346"/>
      <c r="AA27" s="346"/>
      <c r="AB27" s="346"/>
      <c r="AC27" s="346"/>
      <c r="AD27" s="346"/>
      <c r="AE27" s="346"/>
      <c r="AF27" s="346"/>
      <c r="AG27" s="346"/>
      <c r="AH27" s="346"/>
      <c r="AI27" s="346"/>
      <c r="AJ27" s="346"/>
      <c r="AK27" s="346"/>
      <c r="AL27" s="346"/>
      <c r="AM27" s="346"/>
      <c r="AN27" s="346"/>
      <c r="AO27" s="346"/>
      <c r="AP27" s="346"/>
      <c r="AQ27" s="346"/>
      <c r="AR27" s="346"/>
      <c r="AS27" s="346"/>
      <c r="AT27" s="346"/>
      <c r="AU27" s="346"/>
      <c r="AV27" s="346"/>
      <c r="AW27" s="346"/>
      <c r="AX27" s="346"/>
      <c r="AY27" s="346"/>
      <c r="AZ27" s="346"/>
      <c r="BA27" s="346"/>
      <c r="BB27" s="346"/>
      <c r="BC27" s="346"/>
      <c r="BD27" s="346"/>
      <c r="BE27" s="346"/>
      <c r="BF27" s="346"/>
      <c r="BG27" s="346"/>
      <c r="BH27" s="346"/>
      <c r="BI27" s="346"/>
      <c r="BJ27" s="346"/>
      <c r="BK27" s="346"/>
      <c r="BL27" s="346"/>
      <c r="BM27" s="346"/>
      <c r="BN27" s="346"/>
      <c r="BO27" s="346"/>
      <c r="BP27" s="346"/>
      <c r="BQ27" s="346"/>
      <c r="BR27" s="346"/>
      <c r="BS27" s="346"/>
      <c r="BT27" s="346"/>
      <c r="BU27" s="346"/>
      <c r="BV27" s="346"/>
      <c r="BW27" s="346"/>
      <c r="BX27" s="346"/>
      <c r="BY27" s="346"/>
      <c r="BZ27" s="346"/>
      <c r="CA27" s="346"/>
      <c r="CB27" s="346"/>
      <c r="CC27" s="346"/>
      <c r="CD27" s="346"/>
      <c r="CE27" s="346"/>
      <c r="CF27" s="346"/>
      <c r="CG27" s="346"/>
      <c r="CH27" s="346"/>
      <c r="CI27" s="346"/>
      <c r="CJ27" s="346"/>
      <c r="CK27" s="346"/>
      <c r="CL27" s="346"/>
      <c r="CM27" s="346"/>
      <c r="CN27" s="346"/>
      <c r="CO27" s="346"/>
      <c r="CP27" s="346"/>
      <c r="CQ27" s="346"/>
      <c r="CR27" s="346"/>
      <c r="CS27" s="346"/>
      <c r="CT27" s="346"/>
      <c r="CU27" s="346"/>
      <c r="CV27" s="346"/>
      <c r="CW27" s="346"/>
      <c r="CX27" s="346"/>
      <c r="CY27" s="346"/>
      <c r="CZ27" s="346"/>
      <c r="DA27" s="346"/>
      <c r="DB27" s="346"/>
      <c r="DC27" s="346"/>
      <c r="DD27" s="346"/>
      <c r="DE27" s="346"/>
      <c r="DF27" s="346"/>
      <c r="DG27" s="346"/>
      <c r="DH27" s="346"/>
      <c r="DI27" s="346"/>
      <c r="DJ27" s="346"/>
      <c r="DK27" s="346"/>
      <c r="DL27" s="346"/>
      <c r="DM27" s="346"/>
      <c r="DN27" s="346"/>
      <c r="DO27" s="346"/>
      <c r="DP27" s="346"/>
      <c r="DQ27" s="346"/>
      <c r="DR27" s="346"/>
      <c r="DS27" s="346"/>
      <c r="DT27" s="346"/>
      <c r="DU27" s="346"/>
      <c r="DV27" s="346"/>
      <c r="DW27" s="346"/>
      <c r="DX27" s="346"/>
      <c r="DY27" s="346"/>
      <c r="DZ27" s="346"/>
      <c r="EA27" s="346"/>
      <c r="EB27" s="346"/>
      <c r="EC27" s="346"/>
      <c r="ED27" s="346"/>
      <c r="EE27" s="346"/>
      <c r="EF27" s="346"/>
      <c r="EG27" s="346"/>
      <c r="EH27" s="346"/>
      <c r="EI27" s="346"/>
      <c r="EJ27" s="346"/>
      <c r="EK27" s="346"/>
      <c r="EL27" s="346"/>
      <c r="EM27" s="346"/>
      <c r="EN27" s="346"/>
      <c r="EO27" s="346"/>
      <c r="EP27" s="346"/>
      <c r="EQ27" s="346"/>
      <c r="ER27" s="346"/>
      <c r="ES27" s="346"/>
      <c r="ET27" s="346"/>
      <c r="EU27" s="346"/>
      <c r="EV27" s="346"/>
      <c r="EW27" s="346"/>
      <c r="EX27" s="346"/>
      <c r="EY27" s="346"/>
      <c r="EZ27" s="346"/>
      <c r="FA27" s="346"/>
      <c r="FB27" s="346"/>
      <c r="FC27" s="346"/>
      <c r="FD27" s="346"/>
      <c r="FE27" s="346"/>
      <c r="FF27" s="346"/>
      <c r="FG27" s="346"/>
      <c r="FH27" s="346"/>
      <c r="FI27" s="346"/>
      <c r="FJ27" s="346"/>
      <c r="FK27" s="346"/>
      <c r="FL27" s="346"/>
      <c r="FM27" s="346"/>
      <c r="FN27" s="346"/>
      <c r="FO27" s="346"/>
      <c r="FP27" s="346"/>
      <c r="FQ27" s="346"/>
      <c r="FR27" s="346"/>
      <c r="FS27" s="346"/>
      <c r="FT27" s="346"/>
      <c r="FU27" s="346"/>
      <c r="FV27" s="346"/>
      <c r="FW27" s="346"/>
      <c r="FX27" s="346"/>
      <c r="FY27" s="346"/>
      <c r="FZ27" s="346"/>
      <c r="GA27" s="346"/>
      <c r="GB27" s="346"/>
      <c r="GC27" s="346"/>
      <c r="GD27" s="346"/>
      <c r="GE27" s="346"/>
      <c r="GF27" s="346"/>
      <c r="GG27" s="346"/>
      <c r="GH27" s="346"/>
      <c r="GI27" s="346"/>
      <c r="GJ27" s="346"/>
      <c r="GK27" s="346"/>
      <c r="GL27" s="346"/>
      <c r="GM27" s="346"/>
      <c r="GN27" s="346"/>
      <c r="GO27" s="346"/>
      <c r="GP27" s="346"/>
      <c r="GQ27" s="346"/>
      <c r="GR27" s="346"/>
      <c r="GS27" s="346"/>
      <c r="GT27" s="346"/>
      <c r="GU27" s="346"/>
      <c r="GV27" s="346"/>
      <c r="GW27" s="346"/>
      <c r="GX27" s="346"/>
      <c r="GY27" s="346"/>
      <c r="GZ27" s="346"/>
      <c r="HA27" s="346"/>
      <c r="HB27" s="346"/>
    </row>
    <row r="28" spans="1:210" ht="15" customHeight="1" x14ac:dyDescent="0.3">
      <c r="A28" s="755" t="s">
        <v>47</v>
      </c>
      <c r="B28" s="610">
        <f>'FY22 Prelim '!Y33</f>
        <v>436386.53111850354</v>
      </c>
      <c r="C28" s="610">
        <f>'FY22 Prelim '!Z33</f>
        <v>69655.928938283454</v>
      </c>
      <c r="D28" s="610">
        <f>'FY22 Prelim '!AA33</f>
        <v>174746.74513007485</v>
      </c>
      <c r="E28" s="610">
        <f>'FY22 Prelim '!AB33</f>
        <v>149412.58571101137</v>
      </c>
      <c r="F28" s="610">
        <f>'FY22 Prelim '!AC33</f>
        <v>830201.79089787323</v>
      </c>
      <c r="G28" s="610">
        <f>'FY22 Prelim '!Q33</f>
        <v>7518.509442004116</v>
      </c>
      <c r="H28" s="610">
        <f>'FY22 Prelim '!BB33</f>
        <v>748512.83631290519</v>
      </c>
      <c r="I28" s="611"/>
      <c r="J28" s="612">
        <f>'FY22 Formula Count'!N27</f>
        <v>730</v>
      </c>
      <c r="K28" s="610">
        <f>'FY22 Prelim '!AX33</f>
        <v>1025</v>
      </c>
      <c r="L28" s="613">
        <f>'FY22 Formula Count'!F27</f>
        <v>715</v>
      </c>
      <c r="M28" s="613">
        <f>'FY22 Formula Count'!G27</f>
        <v>2</v>
      </c>
      <c r="N28" s="613">
        <f>'FY22 Formula Count'!I27</f>
        <v>0</v>
      </c>
      <c r="O28" s="613">
        <f>'FY22 Formula Count'!J27</f>
        <v>0</v>
      </c>
      <c r="P28" s="613">
        <f>'FY22 Formula Count'!K27</f>
        <v>17</v>
      </c>
      <c r="Q28" s="613">
        <f>'FY22 Formula Count'!N27</f>
        <v>730</v>
      </c>
      <c r="R28" s="613">
        <f>'FY22 Formula Count'!P27</f>
        <v>6592</v>
      </c>
      <c r="S28" s="769">
        <f>'FY22 Formula Count'!R27</f>
        <v>0.11074029126213593</v>
      </c>
      <c r="T28" s="345"/>
    </row>
    <row r="29" spans="1:210" s="342" customFormat="1" ht="15" customHeight="1" thickBot="1" x14ac:dyDescent="0.35">
      <c r="A29" s="757">
        <v>2021</v>
      </c>
      <c r="B29" s="664">
        <f>'FY21 Allocations'!Y33</f>
        <v>484403.31943935738</v>
      </c>
      <c r="C29" s="664">
        <f>'FY21 Allocations'!Z33</f>
        <v>79347.42820341108</v>
      </c>
      <c r="D29" s="664">
        <f>'FY21 Allocations'!AA33</f>
        <v>192049.39247109432</v>
      </c>
      <c r="E29" s="664">
        <f>'FY21 Allocations'!AB33</f>
        <v>170200.93763869969</v>
      </c>
      <c r="F29" s="664">
        <f>'FY21 Allocations'!AC33</f>
        <v>926001.07775256236</v>
      </c>
      <c r="G29" s="664">
        <f>'FY21 Allocations'!Q33</f>
        <v>0</v>
      </c>
      <c r="H29" s="664">
        <f>'FY21 Allocations'!BB33</f>
        <v>828083.79017092532</v>
      </c>
      <c r="I29" s="614"/>
      <c r="J29" s="823">
        <f>'FY21 Formula Counts '!N27</f>
        <v>782</v>
      </c>
      <c r="K29" s="664">
        <f>'FY21 Allocations'!AX33</f>
        <v>1059</v>
      </c>
      <c r="L29" s="812">
        <f>'FY21 Formula Counts '!F27</f>
        <v>770</v>
      </c>
      <c r="M29" s="812">
        <f>'FY21 Formula Counts '!G27</f>
        <v>2</v>
      </c>
      <c r="N29" s="812">
        <f>'FY21 Formula Counts '!I27</f>
        <v>0</v>
      </c>
      <c r="O29" s="812">
        <f>'FY21 Formula Counts '!J27</f>
        <v>0</v>
      </c>
      <c r="P29" s="812">
        <f>'FY21 Formula Counts '!K27</f>
        <v>14</v>
      </c>
      <c r="Q29" s="812">
        <f>'FY21 Formula Counts '!N27</f>
        <v>782</v>
      </c>
      <c r="R29" s="812">
        <f>'FY21 Formula Counts '!P27</f>
        <v>6621</v>
      </c>
      <c r="S29" s="813">
        <f>'FY21 Formula Counts '!R27</f>
        <v>0.11810904697175653</v>
      </c>
      <c r="T29" s="345"/>
      <c r="U29" s="346"/>
      <c r="V29" s="346"/>
      <c r="W29" s="346"/>
      <c r="X29" s="346"/>
      <c r="Y29" s="346"/>
      <c r="Z29" s="346"/>
      <c r="AA29" s="346"/>
      <c r="AB29" s="346"/>
      <c r="AC29" s="346"/>
      <c r="AD29" s="346"/>
      <c r="AE29" s="346"/>
      <c r="AF29" s="346"/>
      <c r="AG29" s="346"/>
      <c r="AH29" s="346"/>
      <c r="AI29" s="346"/>
      <c r="AJ29" s="346"/>
      <c r="AK29" s="346"/>
      <c r="AL29" s="346"/>
      <c r="AM29" s="346"/>
      <c r="AN29" s="346"/>
      <c r="AO29" s="346"/>
      <c r="AP29" s="346"/>
      <c r="AQ29" s="346"/>
      <c r="AR29" s="346"/>
      <c r="AS29" s="346"/>
      <c r="AT29" s="346"/>
      <c r="AU29" s="346"/>
      <c r="AV29" s="346"/>
      <c r="AW29" s="346"/>
      <c r="AX29" s="346"/>
      <c r="AY29" s="346"/>
      <c r="AZ29" s="346"/>
      <c r="BA29" s="346"/>
      <c r="BB29" s="346"/>
      <c r="BC29" s="346"/>
      <c r="BD29" s="346"/>
      <c r="BE29" s="346"/>
      <c r="BF29" s="346"/>
      <c r="BG29" s="346"/>
      <c r="BH29" s="346"/>
      <c r="BI29" s="346"/>
      <c r="BJ29" s="346"/>
      <c r="BK29" s="346"/>
      <c r="BL29" s="346"/>
      <c r="BM29" s="346"/>
      <c r="BN29" s="346"/>
      <c r="BO29" s="346"/>
      <c r="BP29" s="346"/>
      <c r="BQ29" s="346"/>
      <c r="BR29" s="346"/>
      <c r="BS29" s="346"/>
      <c r="BT29" s="346"/>
      <c r="BU29" s="346"/>
      <c r="BV29" s="346"/>
      <c r="BW29" s="346"/>
      <c r="BX29" s="346"/>
      <c r="BY29" s="346"/>
      <c r="BZ29" s="346"/>
      <c r="CA29" s="346"/>
      <c r="CB29" s="346"/>
      <c r="CC29" s="346"/>
      <c r="CD29" s="346"/>
      <c r="CE29" s="346"/>
      <c r="CF29" s="346"/>
      <c r="CG29" s="346"/>
      <c r="CH29" s="346"/>
      <c r="CI29" s="346"/>
      <c r="CJ29" s="346"/>
      <c r="CK29" s="346"/>
      <c r="CL29" s="346"/>
      <c r="CM29" s="346"/>
      <c r="CN29" s="346"/>
      <c r="CO29" s="346"/>
      <c r="CP29" s="346"/>
      <c r="CQ29" s="346"/>
      <c r="CR29" s="346"/>
      <c r="CS29" s="346"/>
      <c r="CT29" s="346"/>
      <c r="CU29" s="346"/>
      <c r="CV29" s="346"/>
      <c r="CW29" s="346"/>
      <c r="CX29" s="346"/>
      <c r="CY29" s="346"/>
      <c r="CZ29" s="346"/>
      <c r="DA29" s="346"/>
      <c r="DB29" s="346"/>
      <c r="DC29" s="346"/>
      <c r="DD29" s="346"/>
      <c r="DE29" s="346"/>
      <c r="DF29" s="346"/>
      <c r="DG29" s="346"/>
      <c r="DH29" s="346"/>
      <c r="DI29" s="346"/>
      <c r="DJ29" s="346"/>
      <c r="DK29" s="346"/>
      <c r="DL29" s="346"/>
      <c r="DM29" s="346"/>
      <c r="DN29" s="346"/>
      <c r="DO29" s="346"/>
      <c r="DP29" s="346"/>
      <c r="DQ29" s="346"/>
      <c r="DR29" s="346"/>
      <c r="DS29" s="346"/>
      <c r="DT29" s="346"/>
      <c r="DU29" s="346"/>
      <c r="DV29" s="346"/>
      <c r="DW29" s="346"/>
      <c r="DX29" s="346"/>
      <c r="DY29" s="346"/>
      <c r="DZ29" s="346"/>
      <c r="EA29" s="346"/>
      <c r="EB29" s="346"/>
      <c r="EC29" s="346"/>
      <c r="ED29" s="346"/>
      <c r="EE29" s="346"/>
      <c r="EF29" s="346"/>
      <c r="EG29" s="346"/>
      <c r="EH29" s="346"/>
      <c r="EI29" s="346"/>
      <c r="EJ29" s="346"/>
      <c r="EK29" s="346"/>
      <c r="EL29" s="346"/>
      <c r="EM29" s="346"/>
      <c r="EN29" s="346"/>
      <c r="EO29" s="346"/>
      <c r="EP29" s="346"/>
      <c r="EQ29" s="346"/>
      <c r="ER29" s="346"/>
      <c r="ES29" s="346"/>
      <c r="ET29" s="346"/>
      <c r="EU29" s="346"/>
      <c r="EV29" s="346"/>
      <c r="EW29" s="346"/>
      <c r="EX29" s="346"/>
      <c r="EY29" s="346"/>
      <c r="EZ29" s="346"/>
      <c r="FA29" s="346"/>
      <c r="FB29" s="346"/>
      <c r="FC29" s="346"/>
      <c r="FD29" s="346"/>
      <c r="FE29" s="346"/>
      <c r="FF29" s="346"/>
      <c r="FG29" s="346"/>
      <c r="FH29" s="346"/>
      <c r="FI29" s="346"/>
      <c r="FJ29" s="346"/>
      <c r="FK29" s="346"/>
      <c r="FL29" s="346"/>
      <c r="FM29" s="346"/>
      <c r="FN29" s="346"/>
      <c r="FO29" s="346"/>
      <c r="FP29" s="346"/>
      <c r="FQ29" s="346"/>
      <c r="FR29" s="346"/>
      <c r="FS29" s="346"/>
      <c r="FT29" s="346"/>
      <c r="FU29" s="346"/>
      <c r="FV29" s="346"/>
      <c r="FW29" s="346"/>
      <c r="FX29" s="346"/>
      <c r="FY29" s="346"/>
      <c r="FZ29" s="346"/>
      <c r="GA29" s="346"/>
      <c r="GB29" s="346"/>
      <c r="GC29" s="346"/>
      <c r="GD29" s="346"/>
      <c r="GE29" s="346"/>
      <c r="GF29" s="346"/>
      <c r="GG29" s="346"/>
      <c r="GH29" s="346"/>
      <c r="GI29" s="346"/>
      <c r="GJ29" s="346"/>
      <c r="GK29" s="346"/>
      <c r="GL29" s="346"/>
      <c r="GM29" s="346"/>
      <c r="GN29" s="346"/>
      <c r="GO29" s="346"/>
      <c r="GP29" s="346"/>
      <c r="GQ29" s="346"/>
      <c r="GR29" s="346"/>
      <c r="GS29" s="346"/>
      <c r="GT29" s="346"/>
      <c r="GU29" s="346"/>
      <c r="GV29" s="346"/>
      <c r="GW29" s="346"/>
      <c r="GX29" s="346"/>
      <c r="GY29" s="346"/>
      <c r="GZ29" s="346"/>
      <c r="HA29" s="346"/>
      <c r="HB29" s="346"/>
    </row>
    <row r="30" spans="1:210" ht="15" customHeight="1" x14ac:dyDescent="0.3">
      <c r="A30" s="755"/>
      <c r="B30" s="663">
        <f>SUM(B28-B29)</f>
        <v>-48016.788320853841</v>
      </c>
      <c r="C30" s="663">
        <f t="shared" ref="C30" si="71">SUM(C28-C29)</f>
        <v>-9691.4992651276261</v>
      </c>
      <c r="D30" s="663">
        <f t="shared" ref="D30" si="72">SUM(D28-D29)</f>
        <v>-17302.647341019474</v>
      </c>
      <c r="E30" s="663">
        <f t="shared" ref="E30" si="73">SUM(E28-E29)</f>
        <v>-20788.351927688316</v>
      </c>
      <c r="F30" s="663">
        <f t="shared" ref="F30" si="74">SUM(F28-F29)</f>
        <v>-95799.286854689126</v>
      </c>
      <c r="G30" s="421">
        <f t="shared" ref="G30" si="75">SUM(G28-G29)</f>
        <v>7518.509442004116</v>
      </c>
      <c r="H30" s="663">
        <f>SUM(H28-H29)</f>
        <v>-79570.953858020133</v>
      </c>
      <c r="I30" s="615">
        <f>SUM(H28-H29)/H29</f>
        <v>-9.6090461862072971E-2</v>
      </c>
      <c r="J30" s="711">
        <f>SUM(J28-J29)</f>
        <v>-52</v>
      </c>
      <c r="K30" s="421">
        <f t="shared" ref="K30" si="76">SUM(K28-K29)</f>
        <v>-34</v>
      </c>
      <c r="L30" s="711">
        <f t="shared" ref="L30" si="77">SUM(L28-L29)</f>
        <v>-55</v>
      </c>
      <c r="M30" s="705">
        <f t="shared" ref="M30" si="78">SUM(M28-M29)</f>
        <v>0</v>
      </c>
      <c r="N30" s="705">
        <f t="shared" ref="N30" si="79">SUM(N28-N29)</f>
        <v>0</v>
      </c>
      <c r="O30" s="705">
        <f t="shared" ref="O30" si="80">SUM(O28-O29)</f>
        <v>0</v>
      </c>
      <c r="P30" s="705">
        <f t="shared" ref="P30" si="81">SUM(P28-P29)</f>
        <v>3</v>
      </c>
      <c r="Q30" s="711">
        <f t="shared" ref="Q30" si="82">SUM(Q28-Q29)</f>
        <v>-52</v>
      </c>
      <c r="R30" s="711">
        <f t="shared" ref="R30" si="83">SUM(R28-R29)</f>
        <v>-29</v>
      </c>
      <c r="S30" s="770">
        <f t="shared" ref="S30" si="84">SUM(S28-S29)</f>
        <v>-7.368755709620603E-3</v>
      </c>
      <c r="T30" s="345"/>
    </row>
    <row r="31" spans="1:210" ht="15" customHeight="1" x14ac:dyDescent="0.3">
      <c r="A31" s="757"/>
      <c r="B31" s="622"/>
      <c r="C31" s="622"/>
      <c r="D31" s="586"/>
      <c r="E31" s="622"/>
      <c r="F31" s="622"/>
      <c r="G31" s="622"/>
      <c r="H31" s="622"/>
      <c r="I31" s="614"/>
      <c r="J31" s="624"/>
      <c r="K31" s="586"/>
      <c r="L31" s="624"/>
      <c r="M31" s="624"/>
      <c r="N31" s="588"/>
      <c r="O31" s="588"/>
      <c r="P31" s="624"/>
      <c r="Q31" s="624"/>
      <c r="R31" s="624"/>
      <c r="S31" s="824"/>
      <c r="T31" s="345"/>
    </row>
    <row r="32" spans="1:210" ht="15" customHeight="1" x14ac:dyDescent="0.3">
      <c r="A32" s="755" t="s">
        <v>48</v>
      </c>
      <c r="B32" s="582">
        <f>'FY22 Prelim '!Y35</f>
        <v>664205.86711867177</v>
      </c>
      <c r="C32" s="582">
        <f>'FY22 Prelim '!Z35</f>
        <v>164189.83646178403</v>
      </c>
      <c r="D32" s="582">
        <f>'FY22 Prelim '!AA35</f>
        <v>379765.97938071552</v>
      </c>
      <c r="E32" s="582">
        <f>'FY22 Prelim '!AB35</f>
        <v>336530.10939932585</v>
      </c>
      <c r="F32" s="582">
        <f>'FY22 Prelim '!AC35</f>
        <v>1544691.7923604974</v>
      </c>
      <c r="G32" s="582">
        <f>'FY22 Prelim '!Q35</f>
        <v>0</v>
      </c>
      <c r="H32" s="582">
        <f>'FY22 Prelim '!BB35</f>
        <v>1488725.1650764032</v>
      </c>
      <c r="I32" s="615"/>
      <c r="J32" s="583">
        <f>'FY22 Formula Count'!N29</f>
        <v>1007</v>
      </c>
      <c r="K32" s="582">
        <f>'FY22 Prelim '!AX35</f>
        <v>1478</v>
      </c>
      <c r="L32" s="583">
        <f>'FY22 Formula Count'!F29</f>
        <v>1007</v>
      </c>
      <c r="M32" s="583">
        <f>'FY22 Formula Count'!G29</f>
        <v>0</v>
      </c>
      <c r="N32" s="583">
        <f>'FY22 Formula Count'!I29</f>
        <v>0</v>
      </c>
      <c r="O32" s="583">
        <f>'FY22 Formula Count'!J29</f>
        <v>0</v>
      </c>
      <c r="P32" s="583">
        <f>'FY22 Formula Count'!K29</f>
        <v>0</v>
      </c>
      <c r="Q32" s="583">
        <f>'FY22 Formula Count'!N29</f>
        <v>1007</v>
      </c>
      <c r="R32" s="583">
        <f>'FY22 Formula Count'!P29</f>
        <v>4451</v>
      </c>
      <c r="S32" s="762">
        <f>'FY22 Formula Count'!R29</f>
        <v>0.22624129409121546</v>
      </c>
      <c r="T32" s="345"/>
    </row>
    <row r="33" spans="1:20" ht="15" customHeight="1" thickBot="1" x14ac:dyDescent="0.35">
      <c r="A33" s="757">
        <v>2021</v>
      </c>
      <c r="B33" s="664">
        <f>'FY21 Allocations'!Y35</f>
        <v>639149.77030272398</v>
      </c>
      <c r="C33" s="664">
        <f>'FY21 Allocations'!Z35</f>
        <v>156446.80656437442</v>
      </c>
      <c r="D33" s="664">
        <f>'FY21 Allocations'!AA35</f>
        <v>325713.88749813091</v>
      </c>
      <c r="E33" s="664">
        <f>'FY21 Allocations'!AB35</f>
        <v>315110.18531554332</v>
      </c>
      <c r="F33" s="664">
        <f>'FY21 Allocations'!AC35</f>
        <v>1436420.6496807728</v>
      </c>
      <c r="G33" s="664">
        <f>'FY21 Allocations'!Q35</f>
        <v>114947.24494819861</v>
      </c>
      <c r="H33" s="664">
        <f>'FY21 Allocations'!BB35</f>
        <v>1544691.7923169588</v>
      </c>
      <c r="I33" s="614"/>
      <c r="J33" s="706">
        <f>'FY21 Formula Counts '!N29</f>
        <v>1281</v>
      </c>
      <c r="K33" s="664">
        <f>'FY21 Allocations'!AX35</f>
        <v>1206</v>
      </c>
      <c r="L33" s="706">
        <f>'FY21 Formula Counts '!F29</f>
        <v>1265</v>
      </c>
      <c r="M33" s="706">
        <f>'FY21 Formula Counts '!G29</f>
        <v>0</v>
      </c>
      <c r="N33" s="706">
        <f>'FY21 Formula Counts '!I29</f>
        <v>0</v>
      </c>
      <c r="O33" s="706">
        <f>'FY21 Formula Counts '!J29</f>
        <v>0</v>
      </c>
      <c r="P33" s="706">
        <f>'FY21 Formula Counts '!K29</f>
        <v>16</v>
      </c>
      <c r="Q33" s="706">
        <f>'FY21 Formula Counts '!N29</f>
        <v>1281</v>
      </c>
      <c r="R33" s="706">
        <f>'FY21 Formula Counts '!P29</f>
        <v>4475</v>
      </c>
      <c r="S33" s="815">
        <f>'FY21 Formula Counts '!R29</f>
        <v>0.28625698324022347</v>
      </c>
      <c r="T33" s="345"/>
    </row>
    <row r="34" spans="1:20" ht="15" customHeight="1" x14ac:dyDescent="0.3">
      <c r="A34" s="755"/>
      <c r="B34" s="421">
        <f>SUM(B32-B33)</f>
        <v>25056.096815947792</v>
      </c>
      <c r="C34" s="421">
        <f t="shared" ref="C34" si="85">SUM(C32-C33)</f>
        <v>7743.0298974096077</v>
      </c>
      <c r="D34" s="421">
        <f t="shared" ref="D34" si="86">SUM(D32-D33)</f>
        <v>54052.091882584617</v>
      </c>
      <c r="E34" s="421">
        <f t="shared" ref="E34" si="87">SUM(E32-E33)</f>
        <v>21419.924083782535</v>
      </c>
      <c r="F34" s="421">
        <f t="shared" ref="F34" si="88">SUM(F32-F33)</f>
        <v>108271.14267972461</v>
      </c>
      <c r="G34" s="663">
        <f t="shared" ref="G34" si="89">SUM(G32-G33)</f>
        <v>-114947.24494819861</v>
      </c>
      <c r="H34" s="663">
        <f>SUM(H32-H33)</f>
        <v>-55966.627240555594</v>
      </c>
      <c r="I34" s="615">
        <f>SUM(H32-H33)/H33</f>
        <v>-3.6231581936878497E-2</v>
      </c>
      <c r="J34" s="711">
        <f>SUM(J32-J33)</f>
        <v>-274</v>
      </c>
      <c r="K34" s="421">
        <f t="shared" ref="K34" si="90">SUM(K32-K33)</f>
        <v>272</v>
      </c>
      <c r="L34" s="711">
        <f t="shared" ref="L34" si="91">SUM(L32-L33)</f>
        <v>-258</v>
      </c>
      <c r="M34" s="705">
        <f t="shared" ref="M34" si="92">SUM(M32-M33)</f>
        <v>0</v>
      </c>
      <c r="N34" s="705">
        <f t="shared" ref="N34" si="93">SUM(N32-N33)</f>
        <v>0</v>
      </c>
      <c r="O34" s="705">
        <f t="shared" ref="O34" si="94">SUM(O32-O33)</f>
        <v>0</v>
      </c>
      <c r="P34" s="711">
        <f t="shared" ref="P34" si="95">SUM(P32-P33)</f>
        <v>-16</v>
      </c>
      <c r="Q34" s="711">
        <f t="shared" ref="Q34" si="96">SUM(Q32-Q33)</f>
        <v>-274</v>
      </c>
      <c r="R34" s="711">
        <f t="shared" ref="R34" si="97">SUM(R32-R33)</f>
        <v>-24</v>
      </c>
      <c r="S34" s="770">
        <f t="shared" ref="S34" si="98">SUM(S32-S33)</f>
        <v>-6.0015689149008011E-2</v>
      </c>
      <c r="T34" s="345"/>
    </row>
    <row r="35" spans="1:20" ht="15" customHeight="1" x14ac:dyDescent="0.3">
      <c r="A35" s="757"/>
      <c r="B35" s="622"/>
      <c r="C35" s="622"/>
      <c r="D35" s="586"/>
      <c r="E35" s="622"/>
      <c r="F35" s="622"/>
      <c r="G35" s="622"/>
      <c r="H35" s="622"/>
      <c r="I35" s="614"/>
      <c r="J35" s="624"/>
      <c r="K35" s="586"/>
      <c r="L35" s="624"/>
      <c r="M35" s="624"/>
      <c r="N35" s="588"/>
      <c r="O35" s="588"/>
      <c r="P35" s="624"/>
      <c r="Q35" s="624"/>
      <c r="R35" s="624"/>
      <c r="S35" s="824"/>
      <c r="T35" s="345"/>
    </row>
    <row r="36" spans="1:20" ht="15" customHeight="1" x14ac:dyDescent="0.3">
      <c r="A36" s="755" t="s">
        <v>49</v>
      </c>
      <c r="B36" s="582">
        <f>'FY22 Prelim '!Y37</f>
        <v>773615.26132645085</v>
      </c>
      <c r="C36" s="582">
        <f>'FY22 Prelim '!Z37</f>
        <v>191235.53333327614</v>
      </c>
      <c r="D36" s="582">
        <f>'FY22 Prelim '!AA37</f>
        <v>369220.1334314837</v>
      </c>
      <c r="E36" s="582">
        <f>'FY22 Prelim '!AB37</f>
        <v>315346.85144604027</v>
      </c>
      <c r="F36" s="582">
        <f>'FY22 Prelim '!AC37</f>
        <v>1649417.779537251</v>
      </c>
      <c r="G36" s="582">
        <f>'FY22 Prelim '!Q37</f>
        <v>0</v>
      </c>
      <c r="H36" s="582">
        <f>'FY22 Prelim '!BB37</f>
        <v>1521383.3491763333</v>
      </c>
      <c r="I36" s="615"/>
      <c r="J36" s="583">
        <f>'FY22 Formula Count'!N31</f>
        <v>1148</v>
      </c>
      <c r="K36" s="582">
        <f>'FY22 Prelim '!AX37</f>
        <v>1348</v>
      </c>
      <c r="L36" s="583">
        <f>'FY22 Formula Count'!F31</f>
        <v>1100</v>
      </c>
      <c r="M36" s="583">
        <f>'FY22 Formula Count'!G31</f>
        <v>2</v>
      </c>
      <c r="N36" s="583">
        <f>'FY22 Formula Count'!I31</f>
        <v>19</v>
      </c>
      <c r="O36" s="583">
        <f>'FY22 Formula Count'!J31</f>
        <v>0</v>
      </c>
      <c r="P36" s="583">
        <f>'FY22 Formula Count'!K31</f>
        <v>31</v>
      </c>
      <c r="Q36" s="583">
        <f>'FY22 Formula Count'!N31</f>
        <v>1148</v>
      </c>
      <c r="R36" s="583">
        <f>'FY22 Formula Count'!P31</f>
        <v>6557</v>
      </c>
      <c r="S36" s="762">
        <f>'FY22 Formula Count'!R31</f>
        <v>0.17508006710385848</v>
      </c>
      <c r="T36" s="345"/>
    </row>
    <row r="37" spans="1:20" ht="15" customHeight="1" thickBot="1" x14ac:dyDescent="0.35">
      <c r="A37" s="757">
        <v>2021</v>
      </c>
      <c r="B37" s="664">
        <f>'FY21 Allocations'!Y37</f>
        <v>757133.34309947898</v>
      </c>
      <c r="C37" s="664">
        <f>'FY21 Allocations'!Z37</f>
        <v>185314.33493419725</v>
      </c>
      <c r="D37" s="664">
        <f>'FY21 Allocations'!AA37</f>
        <v>334482.53052752529</v>
      </c>
      <c r="E37" s="664">
        <f>'FY21 Allocations'!AB37</f>
        <v>306201.82932227402</v>
      </c>
      <c r="F37" s="664">
        <f>'FY21 Allocations'!AC37</f>
        <v>1583132.0378834757</v>
      </c>
      <c r="G37" s="664">
        <f>'FY21 Allocations'!Q37</f>
        <v>78272.82118494116</v>
      </c>
      <c r="H37" s="664">
        <f>'FY21 Allocations'!BB37</f>
        <v>1622201.7789843578</v>
      </c>
      <c r="I37" s="614"/>
      <c r="J37" s="706">
        <f>'FY21 Formula Counts '!N31</f>
        <v>1452</v>
      </c>
      <c r="K37" s="664">
        <f>'FY21 Allocations'!AX37</f>
        <v>1134</v>
      </c>
      <c r="L37" s="706">
        <f>'FY21 Formula Counts '!F31</f>
        <v>1422</v>
      </c>
      <c r="M37" s="706">
        <f>'FY21 Formula Counts '!G31</f>
        <v>3</v>
      </c>
      <c r="N37" s="706">
        <f>'FY21 Formula Counts '!I31</f>
        <v>21</v>
      </c>
      <c r="O37" s="706">
        <f>'FY21 Formula Counts '!J31</f>
        <v>0</v>
      </c>
      <c r="P37" s="706">
        <f>'FY21 Formula Counts '!K31</f>
        <v>12</v>
      </c>
      <c r="Q37" s="706">
        <f>'FY21 Formula Counts '!N31</f>
        <v>1452</v>
      </c>
      <c r="R37" s="706">
        <f>'FY21 Formula Counts '!P31</f>
        <v>6461</v>
      </c>
      <c r="S37" s="815">
        <f>'FY21 Formula Counts '!R31</f>
        <v>0.22473301346540783</v>
      </c>
      <c r="T37" s="345"/>
    </row>
    <row r="38" spans="1:20" ht="15" customHeight="1" x14ac:dyDescent="0.3">
      <c r="A38" s="755"/>
      <c r="B38" s="421">
        <f>SUM(B36-B37)</f>
        <v>16481.918226971873</v>
      </c>
      <c r="C38" s="421">
        <f t="shared" ref="C38" si="99">SUM(C36-C37)</f>
        <v>5921.1983990788867</v>
      </c>
      <c r="D38" s="421">
        <f t="shared" ref="D38" si="100">SUM(D36-D37)</f>
        <v>34737.60290395841</v>
      </c>
      <c r="E38" s="421">
        <f t="shared" ref="E38" si="101">SUM(E36-E37)</f>
        <v>9145.0221237662481</v>
      </c>
      <c r="F38" s="421">
        <f t="shared" ref="F38" si="102">SUM(F36-F37)</f>
        <v>66285.741653775331</v>
      </c>
      <c r="G38" s="663">
        <f t="shared" ref="G38" si="103">SUM(G36-G37)</f>
        <v>-78272.82118494116</v>
      </c>
      <c r="H38" s="663">
        <f>SUM(H36-H37)</f>
        <v>-100818.42980802455</v>
      </c>
      <c r="I38" s="615">
        <f>SUM(H36-H37)/H37</f>
        <v>-6.214913034502146E-2</v>
      </c>
      <c r="J38" s="711">
        <f>SUM(J36-J37)</f>
        <v>-304</v>
      </c>
      <c r="K38" s="421">
        <f t="shared" ref="K38" si="104">SUM(K36-K37)</f>
        <v>214</v>
      </c>
      <c r="L38" s="711">
        <f t="shared" ref="L38" si="105">SUM(L36-L37)</f>
        <v>-322</v>
      </c>
      <c r="M38" s="711">
        <f t="shared" ref="M38" si="106">SUM(M36-M37)</f>
        <v>-1</v>
      </c>
      <c r="N38" s="705">
        <f t="shared" ref="N38" si="107">SUM(N36-N37)</f>
        <v>-2</v>
      </c>
      <c r="O38" s="705">
        <f t="shared" ref="O38" si="108">SUM(O36-O37)</f>
        <v>0</v>
      </c>
      <c r="P38" s="705">
        <f t="shared" ref="P38" si="109">SUM(P36-P37)</f>
        <v>19</v>
      </c>
      <c r="Q38" s="711">
        <f t="shared" ref="Q38" si="110">SUM(Q36-Q37)</f>
        <v>-304</v>
      </c>
      <c r="R38" s="705">
        <f t="shared" ref="R38" si="111">SUM(R36-R37)</f>
        <v>96</v>
      </c>
      <c r="S38" s="770">
        <f t="shared" ref="S38" si="112">SUM(S36-S37)</f>
        <v>-4.9652946361549349E-2</v>
      </c>
      <c r="T38" s="345"/>
    </row>
    <row r="39" spans="1:20" ht="15" customHeight="1" x14ac:dyDescent="0.3">
      <c r="A39" s="757"/>
      <c r="B39" s="622"/>
      <c r="C39" s="622"/>
      <c r="D39" s="586"/>
      <c r="E39" s="622"/>
      <c r="F39" s="622"/>
      <c r="G39" s="622"/>
      <c r="H39" s="622"/>
      <c r="I39" s="614"/>
      <c r="J39" s="624"/>
      <c r="K39" s="586"/>
      <c r="L39" s="624"/>
      <c r="M39" s="624"/>
      <c r="N39" s="588"/>
      <c r="O39" s="588"/>
      <c r="P39" s="624"/>
      <c r="Q39" s="624"/>
      <c r="R39" s="624"/>
      <c r="S39" s="824"/>
      <c r="T39" s="345"/>
    </row>
    <row r="40" spans="1:20" ht="15" customHeight="1" x14ac:dyDescent="0.3">
      <c r="A40" s="755" t="s">
        <v>50</v>
      </c>
      <c r="B40" s="618">
        <f>'FY22 Prelim '!Y41</f>
        <v>826645.39534756565</v>
      </c>
      <c r="C40" s="618">
        <f>'FY22 Prelim '!Z41</f>
        <v>0</v>
      </c>
      <c r="D40" s="618">
        <f>'FY22 Prelim '!AA41</f>
        <v>647054.8251148694</v>
      </c>
      <c r="E40" s="618">
        <f>'FY22 Prelim '!AB41</f>
        <v>659657.18324534106</v>
      </c>
      <c r="F40" s="618">
        <f>'FY22 Prelim '!AC41</f>
        <v>2133357.4037077762</v>
      </c>
      <c r="G40" s="618">
        <f>'FY22 Prelim '!Q41</f>
        <v>0</v>
      </c>
      <c r="H40" s="618">
        <f>'FY22 Prelim '!BB41</f>
        <v>1813353.7931516098</v>
      </c>
      <c r="I40" s="619"/>
      <c r="J40" s="620">
        <f>'FY22 Formula Count'!N35</f>
        <v>731</v>
      </c>
      <c r="K40" s="618">
        <f>'FY22 Prelim '!AX41</f>
        <v>2481</v>
      </c>
      <c r="L40" s="621">
        <f>'FY22 Formula Count'!F35</f>
        <v>729</v>
      </c>
      <c r="M40" s="621">
        <f>'FY22 Formula Count'!G35</f>
        <v>0</v>
      </c>
      <c r="N40" s="621">
        <f>'FY22 Formula Count'!I35</f>
        <v>0</v>
      </c>
      <c r="O40" s="621">
        <f>'FY22 Formula Count'!J35</f>
        <v>0</v>
      </c>
      <c r="P40" s="621">
        <f>'FY22 Formula Count'!K35</f>
        <v>2</v>
      </c>
      <c r="Q40" s="621">
        <f>'FY22 Formula Count'!N35</f>
        <v>731</v>
      </c>
      <c r="R40" s="621">
        <f>'FY22 Formula Count'!P35</f>
        <v>9951</v>
      </c>
      <c r="S40" s="771">
        <f>'FY22 Formula Count'!R35</f>
        <v>7.34599537734901E-2</v>
      </c>
      <c r="T40" s="345"/>
    </row>
    <row r="41" spans="1:20" s="346" customFormat="1" ht="15" customHeight="1" thickBot="1" x14ac:dyDescent="0.35">
      <c r="A41" s="757">
        <v>2021</v>
      </c>
      <c r="B41" s="664">
        <f>'FY21 Allocations'!Y41</f>
        <v>972523.99452654773</v>
      </c>
      <c r="C41" s="664">
        <f>'FY21 Allocations'!Z41</f>
        <v>0</v>
      </c>
      <c r="D41" s="664">
        <f>'FY21 Allocations'!AA41</f>
        <v>761240.97072337568</v>
      </c>
      <c r="E41" s="664">
        <f>'FY21 Allocations'!AB41</f>
        <v>776067.27440628351</v>
      </c>
      <c r="F41" s="664">
        <f>'FY21 Allocations'!AC41</f>
        <v>2509832.2396562072</v>
      </c>
      <c r="G41" s="664">
        <f>'FY21 Allocations'!Q41</f>
        <v>0</v>
      </c>
      <c r="H41" s="664">
        <f>'FY21 Allocations'!BB41</f>
        <v>2133357.4037077762</v>
      </c>
      <c r="I41" s="614"/>
      <c r="J41" s="823">
        <f>'FY21 Formula Counts '!N35</f>
        <v>951</v>
      </c>
      <c r="K41" s="664">
        <f>'FY21 Allocations'!AX41</f>
        <v>2243</v>
      </c>
      <c r="L41" s="823">
        <f>'FY21 Formula Counts '!F35</f>
        <v>943</v>
      </c>
      <c r="M41" s="823">
        <f>'FY21 Formula Counts '!G35</f>
        <v>0</v>
      </c>
      <c r="N41" s="823">
        <f>'FY21 Formula Counts '!I35</f>
        <v>0</v>
      </c>
      <c r="O41" s="823">
        <f>'FY21 Formula Counts '!J35</f>
        <v>0</v>
      </c>
      <c r="P41" s="823">
        <f>'FY21 Formula Counts '!K35</f>
        <v>8</v>
      </c>
      <c r="Q41" s="823">
        <f>'FY21 Formula Counts '!N35</f>
        <v>951</v>
      </c>
      <c r="R41" s="823">
        <f>'FY21 Formula Counts '!P35</f>
        <v>9944</v>
      </c>
      <c r="S41" s="758">
        <f>'FY21 Formula Counts '!R35</f>
        <v>9.5635559131134348E-2</v>
      </c>
      <c r="T41" s="345"/>
    </row>
    <row r="42" spans="1:20" s="346" customFormat="1" ht="15" customHeight="1" x14ac:dyDescent="0.3">
      <c r="A42" s="755"/>
      <c r="B42" s="663">
        <f>SUM(B40-B41)</f>
        <v>-145878.59917898208</v>
      </c>
      <c r="C42" s="663">
        <f t="shared" ref="C42" si="113">SUM(C40-C41)</f>
        <v>0</v>
      </c>
      <c r="D42" s="663">
        <f t="shared" ref="D42" si="114">SUM(D40-D41)</f>
        <v>-114186.14560850628</v>
      </c>
      <c r="E42" s="663">
        <f t="shared" ref="E42" si="115">SUM(E40-E41)</f>
        <v>-116410.09116094245</v>
      </c>
      <c r="F42" s="663">
        <f t="shared" ref="F42" si="116">SUM(F40-F41)</f>
        <v>-376474.83594843093</v>
      </c>
      <c r="G42" s="663">
        <f t="shared" ref="G42" si="117">SUM(G40-G41)</f>
        <v>0</v>
      </c>
      <c r="H42" s="663">
        <f>SUM(H40-H41)</f>
        <v>-320003.61055616639</v>
      </c>
      <c r="I42" s="617">
        <f>SUM(H40-H41)/H41</f>
        <v>-0.14999999999999997</v>
      </c>
      <c r="J42" s="711">
        <f>SUM(J40-J41)</f>
        <v>-220</v>
      </c>
      <c r="K42" s="421">
        <f t="shared" ref="K42" si="118">SUM(K40-K41)</f>
        <v>238</v>
      </c>
      <c r="L42" s="711">
        <f t="shared" ref="L42" si="119">SUM(L40-L41)</f>
        <v>-214</v>
      </c>
      <c r="M42" s="705">
        <f t="shared" ref="M42" si="120">SUM(M40-M41)</f>
        <v>0</v>
      </c>
      <c r="N42" s="705">
        <f t="shared" ref="N42" si="121">SUM(N40-N41)</f>
        <v>0</v>
      </c>
      <c r="O42" s="705">
        <f t="shared" ref="O42" si="122">SUM(O40-O41)</f>
        <v>0</v>
      </c>
      <c r="P42" s="711">
        <f t="shared" ref="P42" si="123">SUM(P40-P41)</f>
        <v>-6</v>
      </c>
      <c r="Q42" s="711">
        <f t="shared" ref="Q42" si="124">SUM(Q40-Q41)</f>
        <v>-220</v>
      </c>
      <c r="R42" s="705">
        <f t="shared" ref="R42" si="125">SUM(R40-R41)</f>
        <v>7</v>
      </c>
      <c r="S42" s="770">
        <f t="shared" ref="S42" si="126">SUM(S40-S41)</f>
        <v>-2.2175605357644249E-2</v>
      </c>
      <c r="T42" s="345"/>
    </row>
    <row r="43" spans="1:20" s="346" customFormat="1" ht="15" customHeight="1" x14ac:dyDescent="0.3">
      <c r="A43" s="757"/>
      <c r="B43" s="622"/>
      <c r="C43" s="622"/>
      <c r="D43" s="622"/>
      <c r="E43" s="622"/>
      <c r="F43" s="622"/>
      <c r="G43" s="622"/>
      <c r="H43" s="622"/>
      <c r="I43" s="623"/>
      <c r="J43" s="624"/>
      <c r="K43" s="825"/>
      <c r="L43" s="625"/>
      <c r="M43" s="625"/>
      <c r="N43" s="588"/>
      <c r="O43" s="588"/>
      <c r="P43" s="624"/>
      <c r="Q43" s="624"/>
      <c r="R43" s="624"/>
      <c r="S43" s="826"/>
      <c r="T43" s="345"/>
    </row>
    <row r="44" spans="1:20" s="346" customFormat="1" ht="15" customHeight="1" x14ac:dyDescent="0.3">
      <c r="A44" s="755" t="s">
        <v>51</v>
      </c>
      <c r="B44" s="582">
        <f>'FY22 Prelim '!Y44</f>
        <v>12128011.758642895</v>
      </c>
      <c r="C44" s="582">
        <f>'FY22 Prelim '!Z44</f>
        <v>2998010.0561278006</v>
      </c>
      <c r="D44" s="582">
        <f>'FY22 Prelim '!AA44</f>
        <v>10494326.569291102</v>
      </c>
      <c r="E44" s="582">
        <f>'FY22 Prelim '!AB44</f>
        <v>11552436.425527319</v>
      </c>
      <c r="F44" s="582">
        <f>'FY22 Prelim '!AC44</f>
        <v>37172784.809589118</v>
      </c>
      <c r="G44" s="582">
        <f>'FY22 Prelim '!Q44</f>
        <v>1224710.8339014894</v>
      </c>
      <c r="H44" s="582">
        <f>'FY22 Prelim '!BB44</f>
        <v>36417892.441688232</v>
      </c>
      <c r="I44" s="619"/>
      <c r="J44" s="583">
        <f>'FY22 Formula Count'!N38</f>
        <v>16814</v>
      </c>
      <c r="K44" s="582">
        <f>'FY22 Prelim '!AX44</f>
        <v>2184</v>
      </c>
      <c r="L44" s="597">
        <f>'FY22 Formula Count'!F38</f>
        <v>16440</v>
      </c>
      <c r="M44" s="597">
        <f>'FY22 Formula Count'!G38</f>
        <v>40</v>
      </c>
      <c r="N44" s="597">
        <f>'FY22 Formula Count'!I38</f>
        <v>142</v>
      </c>
      <c r="O44" s="597">
        <f>'FY22 Formula Count'!J38</f>
        <v>0</v>
      </c>
      <c r="P44" s="597">
        <f>'FY22 Formula Count'!K38</f>
        <v>272</v>
      </c>
      <c r="Q44" s="597">
        <f>'FY22 Formula Count'!N38</f>
        <v>16814</v>
      </c>
      <c r="R44" s="597">
        <f>'FY22 Formula Count'!P38</f>
        <v>94812</v>
      </c>
      <c r="S44" s="772">
        <f>'FY22 Formula Count'!R38</f>
        <v>0.17734042104374972</v>
      </c>
      <c r="T44" s="345"/>
    </row>
    <row r="45" spans="1:20" s="346" customFormat="1" ht="15" customHeight="1" thickBot="1" x14ac:dyDescent="0.35">
      <c r="A45" s="757">
        <v>2021</v>
      </c>
      <c r="B45" s="664">
        <f>'FY21 Allocations'!Y44</f>
        <v>10827879.108931158</v>
      </c>
      <c r="C45" s="664">
        <f>'FY21 Allocations'!Z44</f>
        <v>2650208.3445734964</v>
      </c>
      <c r="D45" s="664">
        <f>'FY21 Allocations'!AA44</f>
        <v>8631100.26649509</v>
      </c>
      <c r="E45" s="664">
        <f>'FY21 Allocations'!AB44</f>
        <v>9362406.992993962</v>
      </c>
      <c r="F45" s="664">
        <f>'FY21 Allocations'!AC44</f>
        <v>31471594.712993708</v>
      </c>
      <c r="G45" s="664">
        <f>'FY21 Allocations'!Q44</f>
        <v>5556865.554045897</v>
      </c>
      <c r="H45" s="664">
        <f>'FY21 Allocations'!BB44</f>
        <v>36864975.840322904</v>
      </c>
      <c r="I45" s="623"/>
      <c r="J45" s="706">
        <f>'FY21 Formula Counts '!N38</f>
        <v>24966</v>
      </c>
      <c r="K45" s="664">
        <f>'FY21 Allocations'!AX44</f>
        <v>1487</v>
      </c>
      <c r="L45" s="812">
        <f>'FY21 Formula Counts '!F38</f>
        <v>24564</v>
      </c>
      <c r="M45" s="812">
        <f>'FY21 Formula Counts '!G38</f>
        <v>40</v>
      </c>
      <c r="N45" s="812">
        <f>'FY21 Formula Counts '!I38</f>
        <v>167</v>
      </c>
      <c r="O45" s="812">
        <f>'FY21 Formula Counts '!J38</f>
        <v>0</v>
      </c>
      <c r="P45" s="812">
        <f>'FY21 Formula Counts '!K38</f>
        <v>275</v>
      </c>
      <c r="Q45" s="812">
        <f>'FY21 Formula Counts '!N38</f>
        <v>24966</v>
      </c>
      <c r="R45" s="812">
        <f>'FY21 Formula Counts '!P38</f>
        <v>96564</v>
      </c>
      <c r="S45" s="813">
        <f>'FY21 Formula Counts '!R38</f>
        <v>0.25854355660494593</v>
      </c>
      <c r="T45" s="345"/>
    </row>
    <row r="46" spans="1:20" s="346" customFormat="1" ht="15" customHeight="1" x14ac:dyDescent="0.3">
      <c r="A46" s="755"/>
      <c r="B46" s="421">
        <f>SUM(B44-B45)</f>
        <v>1300132.6497117374</v>
      </c>
      <c r="C46" s="421">
        <f t="shared" ref="C46" si="127">SUM(C44-C45)</f>
        <v>347801.71155430423</v>
      </c>
      <c r="D46" s="421">
        <f t="shared" ref="D46" si="128">SUM(D44-D45)</f>
        <v>1863226.3027960118</v>
      </c>
      <c r="E46" s="421">
        <f t="shared" ref="E46" si="129">SUM(E44-E45)</f>
        <v>2190029.4325333573</v>
      </c>
      <c r="F46" s="421">
        <f t="shared" ref="F46" si="130">SUM(F44-F45)</f>
        <v>5701190.0965954103</v>
      </c>
      <c r="G46" s="663">
        <f t="shared" ref="G46" si="131">SUM(G44-G45)</f>
        <v>-4332154.7201444078</v>
      </c>
      <c r="H46" s="663">
        <f>SUM(H44-H45)</f>
        <v>-447083.39863467216</v>
      </c>
      <c r="I46" s="615">
        <f>SUM(H44-H45)/H45</f>
        <v>-1.212759234052318E-2</v>
      </c>
      <c r="J46" s="711">
        <f>SUM(J44-J45)</f>
        <v>-8152</v>
      </c>
      <c r="K46" s="421">
        <f t="shared" ref="K46" si="132">SUM(K44-K45)</f>
        <v>697</v>
      </c>
      <c r="L46" s="711">
        <f t="shared" ref="L46" si="133">SUM(L44-L45)</f>
        <v>-8124</v>
      </c>
      <c r="M46" s="705">
        <f t="shared" ref="M46" si="134">SUM(M44-M45)</f>
        <v>0</v>
      </c>
      <c r="N46" s="705">
        <f t="shared" ref="N46" si="135">SUM(N44-N45)</f>
        <v>-25</v>
      </c>
      <c r="O46" s="705">
        <f t="shared" ref="O46" si="136">SUM(O44-O45)</f>
        <v>0</v>
      </c>
      <c r="P46" s="711">
        <f t="shared" ref="P46" si="137">SUM(P44-P45)</f>
        <v>-3</v>
      </c>
      <c r="Q46" s="711">
        <f t="shared" ref="Q46" si="138">SUM(Q44-Q45)</f>
        <v>-8152</v>
      </c>
      <c r="R46" s="705">
        <f t="shared" ref="R46" si="139">SUM(R44-R45)</f>
        <v>-1752</v>
      </c>
      <c r="S46" s="770">
        <f t="shared" ref="S46" si="140">SUM(S44-S45)</f>
        <v>-8.120313556119621E-2</v>
      </c>
      <c r="T46" s="345"/>
    </row>
    <row r="47" spans="1:20" ht="15" customHeight="1" x14ac:dyDescent="0.3">
      <c r="A47" s="757"/>
      <c r="B47" s="586"/>
      <c r="C47" s="586"/>
      <c r="D47" s="622"/>
      <c r="E47" s="622"/>
      <c r="F47" s="622"/>
      <c r="G47" s="622"/>
      <c r="H47" s="622"/>
      <c r="I47" s="614"/>
      <c r="J47" s="624"/>
      <c r="K47" s="586"/>
      <c r="L47" s="624"/>
      <c r="M47" s="624"/>
      <c r="N47" s="588"/>
      <c r="O47" s="588"/>
      <c r="P47" s="624"/>
      <c r="Q47" s="624"/>
      <c r="R47" s="588"/>
      <c r="S47" s="824"/>
      <c r="T47" s="345"/>
    </row>
    <row r="48" spans="1:20" ht="15" customHeight="1" x14ac:dyDescent="0.3">
      <c r="A48" s="755" t="s">
        <v>52</v>
      </c>
      <c r="B48" s="582">
        <f>'FY22 Prelim '!Y48</f>
        <v>832706.90427110263</v>
      </c>
      <c r="C48" s="582">
        <f>'FY22 Prelim '!Z48</f>
        <v>205842.82253628923</v>
      </c>
      <c r="D48" s="582">
        <f>'FY22 Prelim '!AA48</f>
        <v>402897.62470537744</v>
      </c>
      <c r="E48" s="582">
        <f>'FY22 Prelim '!AB48</f>
        <v>344110.42600824556</v>
      </c>
      <c r="F48" s="582">
        <f>'FY22 Prelim '!AC48</f>
        <v>1785557.7775210147</v>
      </c>
      <c r="G48" s="582">
        <f>'FY22 Prelim '!Q48</f>
        <v>0</v>
      </c>
      <c r="H48" s="582">
        <f>'FY22 Prelim '!BB48</f>
        <v>1586799.0354862644</v>
      </c>
      <c r="I48" s="615"/>
      <c r="J48" s="583">
        <f>'FY22 Formula Count'!N42</f>
        <v>1236</v>
      </c>
      <c r="K48" s="582">
        <f>'FY22 Prelim '!AX48</f>
        <v>1284</v>
      </c>
      <c r="L48" s="583">
        <f>'FY22 Formula Count'!F42</f>
        <v>1215</v>
      </c>
      <c r="M48" s="583">
        <f>'FY22 Formula Count'!G42</f>
        <v>2</v>
      </c>
      <c r="N48" s="583">
        <f>'FY22 Formula Count'!I42</f>
        <v>0</v>
      </c>
      <c r="O48" s="583">
        <f>'FY22 Formula Count'!J42</f>
        <v>0</v>
      </c>
      <c r="P48" s="583">
        <f>'FY22 Formula Count'!K42</f>
        <v>23</v>
      </c>
      <c r="Q48" s="583">
        <f>'FY22 Formula Count'!N42</f>
        <v>1236</v>
      </c>
      <c r="R48" s="583">
        <f>'FY22 Formula Count'!P42</f>
        <v>9118</v>
      </c>
      <c r="S48" s="762">
        <f>'FY22 Formula Count'!R42</f>
        <v>0.13555604299188417</v>
      </c>
      <c r="T48" s="345"/>
    </row>
    <row r="49" spans="1:210" ht="15" customHeight="1" thickBot="1" x14ac:dyDescent="0.35">
      <c r="A49" s="757">
        <v>2021</v>
      </c>
      <c r="B49" s="664">
        <f>'FY21 Allocations'!Y48</f>
        <v>807651.70296272356</v>
      </c>
      <c r="C49" s="664">
        <f>'FY21 Allocations'!Z48</f>
        <v>194392.99097072025</v>
      </c>
      <c r="D49" s="664">
        <f>'FY21 Allocations'!AA48</f>
        <v>353914.80854518036</v>
      </c>
      <c r="E49" s="664">
        <f>'FY21 Allocations'!AB48</f>
        <v>352665.19294020213</v>
      </c>
      <c r="F49" s="664">
        <f>'FY21 Allocations'!AC48</f>
        <v>1708624.6954188263</v>
      </c>
      <c r="G49" s="664">
        <f>'FY21 Allocations'!Q48</f>
        <v>89399.720506960264</v>
      </c>
      <c r="H49" s="664">
        <f>'FY21 Allocations'!BB48</f>
        <v>1782146.7769756278</v>
      </c>
      <c r="I49" s="614"/>
      <c r="J49" s="706">
        <f>'FY21 Formula Counts '!N42</f>
        <v>1567</v>
      </c>
      <c r="K49" s="664">
        <f>'FY21 Allocations'!AX48</f>
        <v>1137</v>
      </c>
      <c r="L49" s="706">
        <f>'FY21 Formula Counts '!F42</f>
        <v>1561</v>
      </c>
      <c r="M49" s="706">
        <f>'FY21 Formula Counts '!G42</f>
        <v>3</v>
      </c>
      <c r="N49" s="706">
        <f>'FY21 Formula Counts '!I42</f>
        <v>0</v>
      </c>
      <c r="O49" s="706">
        <f>'FY21 Formula Counts '!J42</f>
        <v>0</v>
      </c>
      <c r="P49" s="706">
        <f>'FY21 Formula Counts '!K42</f>
        <v>9</v>
      </c>
      <c r="Q49" s="706">
        <f>'FY21 Formula Counts '!N42</f>
        <v>1567</v>
      </c>
      <c r="R49" s="706">
        <f>'FY21 Formula Counts '!P42</f>
        <v>9128</v>
      </c>
      <c r="S49" s="815">
        <f>'FY21 Formula Counts '!R42</f>
        <v>0.17166958808063101</v>
      </c>
      <c r="T49" s="345"/>
    </row>
    <row r="50" spans="1:210" ht="15" customHeight="1" x14ac:dyDescent="0.3">
      <c r="A50" s="755"/>
      <c r="B50" s="421">
        <f>SUM(B48-B49)</f>
        <v>25055.201308379066</v>
      </c>
      <c r="C50" s="421">
        <f t="shared" ref="C50" si="141">SUM(C48-C49)</f>
        <v>11449.83156556898</v>
      </c>
      <c r="D50" s="421">
        <f t="shared" ref="D50" si="142">SUM(D48-D49)</f>
        <v>48982.816160197079</v>
      </c>
      <c r="E50" s="663">
        <f t="shared" ref="E50" si="143">SUM(E48-E49)</f>
        <v>-8554.7669319565757</v>
      </c>
      <c r="F50" s="421">
        <f t="shared" ref="F50" si="144">SUM(F48-F49)</f>
        <v>76933.082102188375</v>
      </c>
      <c r="G50" s="663">
        <f t="shared" ref="G50" si="145">SUM(G48-G49)</f>
        <v>-89399.720506960264</v>
      </c>
      <c r="H50" s="663">
        <f>SUM(H48-H49)</f>
        <v>-195347.74148936337</v>
      </c>
      <c r="I50" s="615">
        <f>SUM(H48-H49)/H49</f>
        <v>-0.10961372206439475</v>
      </c>
      <c r="J50" s="711">
        <f>SUM(J48-J49)</f>
        <v>-331</v>
      </c>
      <c r="K50" s="421">
        <f t="shared" ref="K50" si="146">SUM(K48-K49)</f>
        <v>147</v>
      </c>
      <c r="L50" s="711">
        <f t="shared" ref="L50" si="147">SUM(L48-L49)</f>
        <v>-346</v>
      </c>
      <c r="M50" s="711">
        <f t="shared" ref="M50" si="148">SUM(M48-M49)</f>
        <v>-1</v>
      </c>
      <c r="N50" s="705">
        <f t="shared" ref="N50" si="149">SUM(N48-N49)</f>
        <v>0</v>
      </c>
      <c r="O50" s="705">
        <f t="shared" ref="O50" si="150">SUM(O48-O49)</f>
        <v>0</v>
      </c>
      <c r="P50" s="705">
        <f t="shared" ref="P50" si="151">SUM(P48-P49)</f>
        <v>14</v>
      </c>
      <c r="Q50" s="711">
        <f t="shared" ref="Q50" si="152">SUM(Q48-Q49)</f>
        <v>-331</v>
      </c>
      <c r="R50" s="705">
        <f t="shared" ref="R50" si="153">SUM(R48-R49)</f>
        <v>-10</v>
      </c>
      <c r="S50" s="770">
        <f t="shared" ref="S50" si="154">SUM(S48-S49)</f>
        <v>-3.611354508874684E-2</v>
      </c>
      <c r="T50" s="345"/>
    </row>
    <row r="51" spans="1:210" s="342" customFormat="1" ht="15" customHeight="1" x14ac:dyDescent="0.3">
      <c r="A51" s="757"/>
      <c r="B51" s="626"/>
      <c r="C51" s="626"/>
      <c r="D51" s="626"/>
      <c r="E51" s="626"/>
      <c r="F51" s="626"/>
      <c r="G51" s="626"/>
      <c r="H51" s="626"/>
      <c r="I51" s="614"/>
      <c r="J51" s="627"/>
      <c r="K51" s="827"/>
      <c r="L51" s="628"/>
      <c r="M51" s="628"/>
      <c r="N51" s="629"/>
      <c r="O51" s="629"/>
      <c r="P51" s="629"/>
      <c r="Q51" s="629"/>
      <c r="R51" s="629"/>
      <c r="S51" s="828"/>
      <c r="T51" s="345"/>
      <c r="U51" s="346"/>
      <c r="V51" s="346"/>
      <c r="W51" s="346"/>
      <c r="X51" s="346"/>
      <c r="Y51" s="346"/>
      <c r="Z51" s="346"/>
      <c r="AA51" s="346"/>
      <c r="AB51" s="346"/>
      <c r="AC51" s="346"/>
      <c r="AD51" s="346"/>
      <c r="AE51" s="346"/>
      <c r="AF51" s="346"/>
      <c r="AG51" s="346"/>
      <c r="AH51" s="346"/>
      <c r="AI51" s="346"/>
      <c r="AJ51" s="346"/>
      <c r="AK51" s="346"/>
      <c r="AL51" s="346"/>
      <c r="AM51" s="346"/>
      <c r="AN51" s="346"/>
      <c r="AO51" s="346"/>
      <c r="AP51" s="346"/>
      <c r="AQ51" s="346"/>
      <c r="AR51" s="346"/>
      <c r="AS51" s="346"/>
      <c r="AT51" s="346"/>
      <c r="AU51" s="346"/>
      <c r="AV51" s="346"/>
      <c r="AW51" s="346"/>
      <c r="AX51" s="346"/>
      <c r="AY51" s="346"/>
      <c r="AZ51" s="346"/>
      <c r="BA51" s="346"/>
      <c r="BB51" s="346"/>
      <c r="BC51" s="346"/>
      <c r="BD51" s="346"/>
      <c r="BE51" s="346"/>
      <c r="BF51" s="346"/>
      <c r="BG51" s="346"/>
      <c r="BH51" s="346"/>
      <c r="BI51" s="346"/>
      <c r="BJ51" s="346"/>
      <c r="BK51" s="346"/>
      <c r="BL51" s="346"/>
      <c r="BM51" s="346"/>
      <c r="BN51" s="346"/>
      <c r="BO51" s="346"/>
      <c r="BP51" s="346"/>
      <c r="BQ51" s="346"/>
      <c r="BR51" s="346"/>
      <c r="BS51" s="346"/>
      <c r="BT51" s="346"/>
      <c r="BU51" s="346"/>
      <c r="BV51" s="346"/>
      <c r="BW51" s="346"/>
      <c r="BX51" s="346"/>
      <c r="BY51" s="346"/>
      <c r="BZ51" s="346"/>
      <c r="CA51" s="346"/>
      <c r="CB51" s="346"/>
      <c r="CC51" s="346"/>
      <c r="CD51" s="346"/>
      <c r="CE51" s="346"/>
      <c r="CF51" s="346"/>
      <c r="CG51" s="346"/>
      <c r="CH51" s="346"/>
      <c r="CI51" s="346"/>
      <c r="CJ51" s="346"/>
      <c r="CK51" s="346"/>
      <c r="CL51" s="346"/>
      <c r="CM51" s="346"/>
      <c r="CN51" s="346"/>
      <c r="CO51" s="346"/>
      <c r="CP51" s="346"/>
      <c r="CQ51" s="346"/>
      <c r="CR51" s="346"/>
      <c r="CS51" s="346"/>
      <c r="CT51" s="346"/>
      <c r="CU51" s="346"/>
      <c r="CV51" s="346"/>
      <c r="CW51" s="346"/>
      <c r="CX51" s="346"/>
      <c r="CY51" s="346"/>
      <c r="CZ51" s="346"/>
      <c r="DA51" s="346"/>
      <c r="DB51" s="346"/>
      <c r="DC51" s="346"/>
      <c r="DD51" s="346"/>
      <c r="DE51" s="346"/>
      <c r="DF51" s="346"/>
      <c r="DG51" s="346"/>
      <c r="DH51" s="346"/>
      <c r="DI51" s="346"/>
      <c r="DJ51" s="346"/>
      <c r="DK51" s="346"/>
      <c r="DL51" s="346"/>
      <c r="DM51" s="346"/>
      <c r="DN51" s="346"/>
      <c r="DO51" s="346"/>
      <c r="DP51" s="346"/>
      <c r="DQ51" s="346"/>
      <c r="DR51" s="346"/>
      <c r="DS51" s="346"/>
      <c r="DT51" s="346"/>
      <c r="DU51" s="346"/>
      <c r="DV51" s="346"/>
      <c r="DW51" s="346"/>
      <c r="DX51" s="346"/>
      <c r="DY51" s="346"/>
      <c r="DZ51" s="346"/>
      <c r="EA51" s="346"/>
      <c r="EB51" s="346"/>
      <c r="EC51" s="346"/>
      <c r="ED51" s="346"/>
      <c r="EE51" s="346"/>
      <c r="EF51" s="346"/>
      <c r="EG51" s="346"/>
      <c r="EH51" s="346"/>
      <c r="EI51" s="346"/>
      <c r="EJ51" s="346"/>
      <c r="EK51" s="346"/>
      <c r="EL51" s="346"/>
      <c r="EM51" s="346"/>
      <c r="EN51" s="346"/>
      <c r="EO51" s="346"/>
      <c r="EP51" s="346"/>
      <c r="EQ51" s="346"/>
      <c r="ER51" s="346"/>
      <c r="ES51" s="346"/>
      <c r="ET51" s="346"/>
      <c r="EU51" s="346"/>
      <c r="EV51" s="346"/>
      <c r="EW51" s="346"/>
      <c r="EX51" s="346"/>
      <c r="EY51" s="346"/>
      <c r="EZ51" s="346"/>
      <c r="FA51" s="346"/>
      <c r="FB51" s="346"/>
      <c r="FC51" s="346"/>
      <c r="FD51" s="346"/>
      <c r="FE51" s="346"/>
      <c r="FF51" s="346"/>
      <c r="FG51" s="346"/>
      <c r="FH51" s="346"/>
      <c r="FI51" s="346"/>
      <c r="FJ51" s="346"/>
      <c r="FK51" s="346"/>
      <c r="FL51" s="346"/>
      <c r="FM51" s="346"/>
      <c r="FN51" s="346"/>
      <c r="FO51" s="346"/>
      <c r="FP51" s="346"/>
      <c r="FQ51" s="346"/>
      <c r="FR51" s="346"/>
      <c r="FS51" s="346"/>
      <c r="FT51" s="346"/>
      <c r="FU51" s="346"/>
      <c r="FV51" s="346"/>
      <c r="FW51" s="346"/>
      <c r="FX51" s="346"/>
      <c r="FY51" s="346"/>
      <c r="FZ51" s="346"/>
      <c r="GA51" s="346"/>
      <c r="GB51" s="346"/>
      <c r="GC51" s="346"/>
      <c r="GD51" s="346"/>
      <c r="GE51" s="346"/>
      <c r="GF51" s="346"/>
      <c r="GG51" s="346"/>
      <c r="GH51" s="346"/>
      <c r="GI51" s="346"/>
      <c r="GJ51" s="346"/>
      <c r="GK51" s="346"/>
      <c r="GL51" s="346"/>
      <c r="GM51" s="346"/>
      <c r="GN51" s="346"/>
      <c r="GO51" s="346"/>
      <c r="GP51" s="346"/>
      <c r="GQ51" s="346"/>
      <c r="GR51" s="346"/>
      <c r="GS51" s="346"/>
      <c r="GT51" s="346"/>
      <c r="GU51" s="346"/>
      <c r="GV51" s="346"/>
      <c r="GW51" s="346"/>
      <c r="GX51" s="346"/>
      <c r="GY51" s="346"/>
      <c r="GZ51" s="346"/>
      <c r="HA51" s="346"/>
      <c r="HB51" s="346"/>
    </row>
    <row r="52" spans="1:210" ht="15" customHeight="1" x14ac:dyDescent="0.3">
      <c r="A52" s="755" t="s">
        <v>53</v>
      </c>
      <c r="B52" s="610">
        <f>'FY22 Prelim '!Y49</f>
        <v>401876.37176984648</v>
      </c>
      <c r="C52" s="610">
        <f>'FY22 Prelim '!Z49</f>
        <v>99342.7174092653</v>
      </c>
      <c r="D52" s="610">
        <f>'FY22 Prelim '!AA49</f>
        <v>176458.1059691367</v>
      </c>
      <c r="E52" s="610">
        <f>'FY22 Prelim '!AB49</f>
        <v>154737.4641610909</v>
      </c>
      <c r="F52" s="610">
        <f>'FY22 Prelim '!AC49</f>
        <v>832414.65930933936</v>
      </c>
      <c r="G52" s="610">
        <f>'FY22 Prelim '!Q49</f>
        <v>0</v>
      </c>
      <c r="H52" s="610">
        <f>'FY22 Prelim '!BB49</f>
        <v>745420.19337840541</v>
      </c>
      <c r="I52" s="590"/>
      <c r="J52" s="583">
        <f>'FY22 Formula Count'!N43</f>
        <v>596</v>
      </c>
      <c r="K52" s="582">
        <f>'FY22 Prelim '!AX49</f>
        <v>1251</v>
      </c>
      <c r="L52" s="597">
        <f>'FY22 Formula Count'!F43</f>
        <v>584</v>
      </c>
      <c r="M52" s="597">
        <f>'FY22 Formula Count'!G43</f>
        <v>3</v>
      </c>
      <c r="N52" s="597">
        <f>'FY22 Formula Count'!I43</f>
        <v>0</v>
      </c>
      <c r="O52" s="597">
        <f>'FY22 Formula Count'!J43</f>
        <v>0</v>
      </c>
      <c r="P52" s="597">
        <f>'FY22 Formula Count'!K43</f>
        <v>15</v>
      </c>
      <c r="Q52" s="597">
        <f>'FY22 Formula Count'!N43</f>
        <v>596</v>
      </c>
      <c r="R52" s="597">
        <f>'FY22 Formula Count'!P43</f>
        <v>3595</v>
      </c>
      <c r="S52" s="772">
        <f>'FY22 Formula Count'!R43</f>
        <v>0.16578581363004172</v>
      </c>
      <c r="T52" s="345"/>
    </row>
    <row r="53" spans="1:210" s="342" customFormat="1" ht="15" customHeight="1" thickBot="1" x14ac:dyDescent="0.35">
      <c r="A53" s="757">
        <v>2021</v>
      </c>
      <c r="B53" s="664">
        <f>'FY21 Allocations'!Y49</f>
        <v>409827.85965274298</v>
      </c>
      <c r="C53" s="664">
        <f>'FY21 Allocations'!Z49</f>
        <v>100315.34220673781</v>
      </c>
      <c r="D53" s="664">
        <f>'FY21 Allocations'!AA49</f>
        <v>172561.95417444993</v>
      </c>
      <c r="E53" s="664">
        <f>'FY21 Allocations'!AB49</f>
        <v>174354.6663194893</v>
      </c>
      <c r="F53" s="664">
        <f>'FY21 Allocations'!AC49</f>
        <v>857059.82235342008</v>
      </c>
      <c r="G53" s="664">
        <f>'FY21 Allocations'!Q49</f>
        <v>0</v>
      </c>
      <c r="H53" s="664">
        <f>'FY21 Allocations'!BB49</f>
        <v>826649.65858045383</v>
      </c>
      <c r="I53" s="609"/>
      <c r="J53" s="706">
        <f>'FY21 Formula Counts '!N43</f>
        <v>717</v>
      </c>
      <c r="K53" s="664">
        <f>'FY21 Allocations'!AX49</f>
        <v>1153</v>
      </c>
      <c r="L53" s="812">
        <f>'FY21 Formula Counts '!F43</f>
        <v>707</v>
      </c>
      <c r="M53" s="812">
        <f>'FY21 Formula Counts '!G43</f>
        <v>5</v>
      </c>
      <c r="N53" s="812">
        <f>'FY21 Formula Counts '!I43</f>
        <v>0</v>
      </c>
      <c r="O53" s="812">
        <f>'FY21 Formula Counts '!J43</f>
        <v>0</v>
      </c>
      <c r="P53" s="812">
        <f>'FY21 Formula Counts '!K43</f>
        <v>15</v>
      </c>
      <c r="Q53" s="812">
        <f>'FY21 Formula Counts '!N43</f>
        <v>717</v>
      </c>
      <c r="R53" s="812">
        <f>'FY21 Formula Counts '!P43</f>
        <v>3631</v>
      </c>
      <c r="S53" s="813">
        <f>'FY21 Formula Counts '!R43</f>
        <v>0.19746626273753787</v>
      </c>
      <c r="T53" s="345"/>
      <c r="U53" s="346"/>
      <c r="V53" s="346"/>
      <c r="W53" s="346"/>
      <c r="X53" s="346"/>
      <c r="Y53" s="346"/>
      <c r="Z53" s="346"/>
      <c r="AA53" s="346"/>
      <c r="AB53" s="346"/>
      <c r="AC53" s="346"/>
      <c r="AD53" s="346"/>
      <c r="AE53" s="346"/>
      <c r="AF53" s="346"/>
      <c r="AG53" s="346"/>
      <c r="AH53" s="346"/>
      <c r="AI53" s="346"/>
      <c r="AJ53" s="346"/>
      <c r="AK53" s="346"/>
      <c r="AL53" s="346"/>
      <c r="AM53" s="346"/>
      <c r="AN53" s="346"/>
      <c r="AO53" s="346"/>
      <c r="AP53" s="346"/>
      <c r="AQ53" s="346"/>
      <c r="AR53" s="346"/>
      <c r="AS53" s="346"/>
      <c r="AT53" s="346"/>
      <c r="AU53" s="346"/>
      <c r="AV53" s="346"/>
      <c r="AW53" s="346"/>
      <c r="AX53" s="346"/>
      <c r="AY53" s="346"/>
      <c r="AZ53" s="346"/>
      <c r="BA53" s="346"/>
      <c r="BB53" s="346"/>
      <c r="BC53" s="346"/>
      <c r="BD53" s="346"/>
      <c r="BE53" s="346"/>
      <c r="BF53" s="346"/>
      <c r="BG53" s="346"/>
      <c r="BH53" s="346"/>
      <c r="BI53" s="346"/>
      <c r="BJ53" s="346"/>
      <c r="BK53" s="346"/>
      <c r="BL53" s="346"/>
      <c r="BM53" s="346"/>
      <c r="BN53" s="346"/>
      <c r="BO53" s="346"/>
      <c r="BP53" s="346"/>
      <c r="BQ53" s="346"/>
      <c r="BR53" s="346"/>
      <c r="BS53" s="346"/>
      <c r="BT53" s="346"/>
      <c r="BU53" s="346"/>
      <c r="BV53" s="346"/>
      <c r="BW53" s="346"/>
      <c r="BX53" s="346"/>
      <c r="BY53" s="346"/>
      <c r="BZ53" s="346"/>
      <c r="CA53" s="346"/>
      <c r="CB53" s="346"/>
      <c r="CC53" s="346"/>
      <c r="CD53" s="346"/>
      <c r="CE53" s="346"/>
      <c r="CF53" s="346"/>
      <c r="CG53" s="346"/>
      <c r="CH53" s="346"/>
      <c r="CI53" s="346"/>
      <c r="CJ53" s="346"/>
      <c r="CK53" s="346"/>
      <c r="CL53" s="346"/>
      <c r="CM53" s="346"/>
      <c r="CN53" s="346"/>
      <c r="CO53" s="346"/>
      <c r="CP53" s="346"/>
      <c r="CQ53" s="346"/>
      <c r="CR53" s="346"/>
      <c r="CS53" s="346"/>
      <c r="CT53" s="346"/>
      <c r="CU53" s="346"/>
      <c r="CV53" s="346"/>
      <c r="CW53" s="346"/>
      <c r="CX53" s="346"/>
      <c r="CY53" s="346"/>
      <c r="CZ53" s="346"/>
      <c r="DA53" s="346"/>
      <c r="DB53" s="346"/>
      <c r="DC53" s="346"/>
      <c r="DD53" s="346"/>
      <c r="DE53" s="346"/>
      <c r="DF53" s="346"/>
      <c r="DG53" s="346"/>
      <c r="DH53" s="346"/>
      <c r="DI53" s="346"/>
      <c r="DJ53" s="346"/>
      <c r="DK53" s="346"/>
      <c r="DL53" s="346"/>
      <c r="DM53" s="346"/>
      <c r="DN53" s="346"/>
      <c r="DO53" s="346"/>
      <c r="DP53" s="346"/>
      <c r="DQ53" s="346"/>
      <c r="DR53" s="346"/>
      <c r="DS53" s="346"/>
      <c r="DT53" s="346"/>
      <c r="DU53" s="346"/>
      <c r="DV53" s="346"/>
      <c r="DW53" s="346"/>
      <c r="DX53" s="346"/>
      <c r="DY53" s="346"/>
      <c r="DZ53" s="346"/>
      <c r="EA53" s="346"/>
      <c r="EB53" s="346"/>
      <c r="EC53" s="346"/>
      <c r="ED53" s="346"/>
      <c r="EE53" s="346"/>
      <c r="EF53" s="346"/>
      <c r="EG53" s="346"/>
      <c r="EH53" s="346"/>
      <c r="EI53" s="346"/>
      <c r="EJ53" s="346"/>
      <c r="EK53" s="346"/>
      <c r="EL53" s="346"/>
      <c r="EM53" s="346"/>
      <c r="EN53" s="346"/>
      <c r="EO53" s="346"/>
      <c r="EP53" s="346"/>
      <c r="EQ53" s="346"/>
      <c r="ER53" s="346"/>
      <c r="ES53" s="346"/>
      <c r="ET53" s="346"/>
      <c r="EU53" s="346"/>
      <c r="EV53" s="346"/>
      <c r="EW53" s="346"/>
      <c r="EX53" s="346"/>
      <c r="EY53" s="346"/>
      <c r="EZ53" s="346"/>
      <c r="FA53" s="346"/>
      <c r="FB53" s="346"/>
      <c r="FC53" s="346"/>
      <c r="FD53" s="346"/>
      <c r="FE53" s="346"/>
      <c r="FF53" s="346"/>
      <c r="FG53" s="346"/>
      <c r="FH53" s="346"/>
      <c r="FI53" s="346"/>
      <c r="FJ53" s="346"/>
      <c r="FK53" s="346"/>
      <c r="FL53" s="346"/>
      <c r="FM53" s="346"/>
      <c r="FN53" s="346"/>
      <c r="FO53" s="346"/>
      <c r="FP53" s="346"/>
      <c r="FQ53" s="346"/>
      <c r="FR53" s="346"/>
      <c r="FS53" s="346"/>
      <c r="FT53" s="346"/>
      <c r="FU53" s="346"/>
      <c r="FV53" s="346"/>
      <c r="FW53" s="346"/>
      <c r="FX53" s="346"/>
      <c r="FY53" s="346"/>
      <c r="FZ53" s="346"/>
      <c r="GA53" s="346"/>
      <c r="GB53" s="346"/>
      <c r="GC53" s="346"/>
      <c r="GD53" s="346"/>
      <c r="GE53" s="346"/>
      <c r="GF53" s="346"/>
      <c r="GG53" s="346"/>
      <c r="GH53" s="346"/>
      <c r="GI53" s="346"/>
      <c r="GJ53" s="346"/>
      <c r="GK53" s="346"/>
      <c r="GL53" s="346"/>
      <c r="GM53" s="346"/>
      <c r="GN53" s="346"/>
      <c r="GO53" s="346"/>
      <c r="GP53" s="346"/>
      <c r="GQ53" s="346"/>
      <c r="GR53" s="346"/>
      <c r="GS53" s="346"/>
      <c r="GT53" s="346"/>
      <c r="GU53" s="346"/>
      <c r="GV53" s="346"/>
      <c r="GW53" s="346"/>
      <c r="GX53" s="346"/>
      <c r="GY53" s="346"/>
      <c r="GZ53" s="346"/>
      <c r="HA53" s="346"/>
      <c r="HB53" s="346"/>
    </row>
    <row r="54" spans="1:210" ht="15" customHeight="1" x14ac:dyDescent="0.3">
      <c r="A54" s="755"/>
      <c r="B54" s="663">
        <f>SUM(B52-B53)</f>
        <v>-7951.4878828965011</v>
      </c>
      <c r="C54" s="663">
        <f t="shared" ref="C54" si="155">SUM(C52-C53)</f>
        <v>-972.624797472512</v>
      </c>
      <c r="D54" s="421">
        <f t="shared" ref="D54" si="156">SUM(D52-D53)</f>
        <v>3896.151794686768</v>
      </c>
      <c r="E54" s="663">
        <f t="shared" ref="E54" si="157">SUM(E52-E53)</f>
        <v>-19617.202158398402</v>
      </c>
      <c r="F54" s="663">
        <f t="shared" ref="F54" si="158">SUM(F52-F53)</f>
        <v>-24645.16304408072</v>
      </c>
      <c r="G54" s="663">
        <f t="shared" ref="G54" si="159">SUM(G52-G53)</f>
        <v>0</v>
      </c>
      <c r="H54" s="663">
        <f>SUM(H52-H53)</f>
        <v>-81229.465202048421</v>
      </c>
      <c r="I54" s="590">
        <f>SUM(H52-H53)/H53</f>
        <v>-9.8263471543117736E-2</v>
      </c>
      <c r="J54" s="711">
        <f>SUM(J52-J53)</f>
        <v>-121</v>
      </c>
      <c r="K54" s="421">
        <f t="shared" ref="K54" si="160">SUM(K52-K53)</f>
        <v>98</v>
      </c>
      <c r="L54" s="711">
        <f t="shared" ref="L54" si="161">SUM(L52-L53)</f>
        <v>-123</v>
      </c>
      <c r="M54" s="711">
        <f t="shared" ref="M54" si="162">SUM(M52-M53)</f>
        <v>-2</v>
      </c>
      <c r="N54" s="705">
        <f t="shared" ref="N54" si="163">SUM(N52-N53)</f>
        <v>0</v>
      </c>
      <c r="O54" s="705">
        <f t="shared" ref="O54" si="164">SUM(O52-O53)</f>
        <v>0</v>
      </c>
      <c r="P54" s="705">
        <f t="shared" ref="P54" si="165">SUM(P52-P53)</f>
        <v>0</v>
      </c>
      <c r="Q54" s="711">
        <f t="shared" ref="Q54" si="166">SUM(Q52-Q53)</f>
        <v>-121</v>
      </c>
      <c r="R54" s="711">
        <f t="shared" ref="R54" si="167">SUM(R52-R53)</f>
        <v>-36</v>
      </c>
      <c r="S54" s="770">
        <f t="shared" ref="S54" si="168">SUM(S52-S53)</f>
        <v>-3.168044910749615E-2</v>
      </c>
      <c r="T54" s="345"/>
    </row>
    <row r="55" spans="1:210" s="342" customFormat="1" ht="15" customHeight="1" x14ac:dyDescent="0.3">
      <c r="A55" s="757"/>
      <c r="B55" s="622"/>
      <c r="C55" s="622"/>
      <c r="D55" s="622"/>
      <c r="E55" s="622"/>
      <c r="F55" s="622"/>
      <c r="G55" s="622"/>
      <c r="H55" s="622"/>
      <c r="I55" s="609"/>
      <c r="J55" s="624"/>
      <c r="K55" s="825"/>
      <c r="L55" s="625"/>
      <c r="M55" s="625"/>
      <c r="N55" s="588"/>
      <c r="O55" s="588"/>
      <c r="P55" s="588"/>
      <c r="Q55" s="624"/>
      <c r="R55" s="588"/>
      <c r="S55" s="826"/>
      <c r="T55" s="345"/>
      <c r="U55" s="346"/>
      <c r="V55" s="346"/>
      <c r="W55" s="346"/>
      <c r="X55" s="346"/>
      <c r="Y55" s="346"/>
      <c r="Z55" s="346"/>
      <c r="AA55" s="346"/>
      <c r="AB55" s="346"/>
      <c r="AC55" s="346"/>
      <c r="AD55" s="346"/>
      <c r="AE55" s="346"/>
      <c r="AF55" s="346"/>
      <c r="AG55" s="346"/>
      <c r="AH55" s="346"/>
      <c r="AI55" s="346"/>
      <c r="AJ55" s="346"/>
      <c r="AK55" s="346"/>
      <c r="AL55" s="346"/>
      <c r="AM55" s="346"/>
      <c r="AN55" s="346"/>
      <c r="AO55" s="346"/>
      <c r="AP55" s="346"/>
      <c r="AQ55" s="346"/>
      <c r="AR55" s="346"/>
      <c r="AS55" s="346"/>
      <c r="AT55" s="346"/>
      <c r="AU55" s="346"/>
      <c r="AV55" s="346"/>
      <c r="AW55" s="346"/>
      <c r="AX55" s="346"/>
      <c r="AY55" s="346"/>
      <c r="AZ55" s="346"/>
      <c r="BA55" s="346"/>
      <c r="BB55" s="346"/>
      <c r="BC55" s="346"/>
      <c r="BD55" s="346"/>
      <c r="BE55" s="346"/>
      <c r="BF55" s="346"/>
      <c r="BG55" s="346"/>
      <c r="BH55" s="346"/>
      <c r="BI55" s="346"/>
      <c r="BJ55" s="346"/>
      <c r="BK55" s="346"/>
      <c r="BL55" s="346"/>
      <c r="BM55" s="346"/>
      <c r="BN55" s="346"/>
      <c r="BO55" s="346"/>
      <c r="BP55" s="346"/>
      <c r="BQ55" s="346"/>
      <c r="BR55" s="346"/>
      <c r="BS55" s="346"/>
      <c r="BT55" s="346"/>
      <c r="BU55" s="346"/>
      <c r="BV55" s="346"/>
      <c r="BW55" s="346"/>
      <c r="BX55" s="346"/>
      <c r="BY55" s="346"/>
      <c r="BZ55" s="346"/>
      <c r="CA55" s="346"/>
      <c r="CB55" s="346"/>
      <c r="CC55" s="346"/>
      <c r="CD55" s="346"/>
      <c r="CE55" s="346"/>
      <c r="CF55" s="346"/>
      <c r="CG55" s="346"/>
      <c r="CH55" s="346"/>
      <c r="CI55" s="346"/>
      <c r="CJ55" s="346"/>
      <c r="CK55" s="346"/>
      <c r="CL55" s="346"/>
      <c r="CM55" s="346"/>
      <c r="CN55" s="346"/>
      <c r="CO55" s="346"/>
      <c r="CP55" s="346"/>
      <c r="CQ55" s="346"/>
      <c r="CR55" s="346"/>
      <c r="CS55" s="346"/>
      <c r="CT55" s="346"/>
      <c r="CU55" s="346"/>
      <c r="CV55" s="346"/>
      <c r="CW55" s="346"/>
      <c r="CX55" s="346"/>
      <c r="CY55" s="346"/>
      <c r="CZ55" s="346"/>
      <c r="DA55" s="346"/>
      <c r="DB55" s="346"/>
      <c r="DC55" s="346"/>
      <c r="DD55" s="346"/>
      <c r="DE55" s="346"/>
      <c r="DF55" s="346"/>
      <c r="DG55" s="346"/>
      <c r="DH55" s="346"/>
      <c r="DI55" s="346"/>
      <c r="DJ55" s="346"/>
      <c r="DK55" s="346"/>
      <c r="DL55" s="346"/>
      <c r="DM55" s="346"/>
      <c r="DN55" s="346"/>
      <c r="DO55" s="346"/>
      <c r="DP55" s="346"/>
      <c r="DQ55" s="346"/>
      <c r="DR55" s="346"/>
      <c r="DS55" s="346"/>
      <c r="DT55" s="346"/>
      <c r="DU55" s="346"/>
      <c r="DV55" s="346"/>
      <c r="DW55" s="346"/>
      <c r="DX55" s="346"/>
      <c r="DY55" s="346"/>
      <c r="DZ55" s="346"/>
      <c r="EA55" s="346"/>
      <c r="EB55" s="346"/>
      <c r="EC55" s="346"/>
      <c r="ED55" s="346"/>
      <c r="EE55" s="346"/>
      <c r="EF55" s="346"/>
      <c r="EG55" s="346"/>
      <c r="EH55" s="346"/>
      <c r="EI55" s="346"/>
      <c r="EJ55" s="346"/>
      <c r="EK55" s="346"/>
      <c r="EL55" s="346"/>
      <c r="EM55" s="346"/>
      <c r="EN55" s="346"/>
      <c r="EO55" s="346"/>
      <c r="EP55" s="346"/>
      <c r="EQ55" s="346"/>
      <c r="ER55" s="346"/>
      <c r="ES55" s="346"/>
      <c r="ET55" s="346"/>
      <c r="EU55" s="346"/>
      <c r="EV55" s="346"/>
      <c r="EW55" s="346"/>
      <c r="EX55" s="346"/>
      <c r="EY55" s="346"/>
      <c r="EZ55" s="346"/>
      <c r="FA55" s="346"/>
      <c r="FB55" s="346"/>
      <c r="FC55" s="346"/>
      <c r="FD55" s="346"/>
      <c r="FE55" s="346"/>
      <c r="FF55" s="346"/>
      <c r="FG55" s="346"/>
      <c r="FH55" s="346"/>
      <c r="FI55" s="346"/>
      <c r="FJ55" s="346"/>
      <c r="FK55" s="346"/>
      <c r="FL55" s="346"/>
      <c r="FM55" s="346"/>
      <c r="FN55" s="346"/>
      <c r="FO55" s="346"/>
      <c r="FP55" s="346"/>
      <c r="FQ55" s="346"/>
      <c r="FR55" s="346"/>
      <c r="FS55" s="346"/>
      <c r="FT55" s="346"/>
      <c r="FU55" s="346"/>
      <c r="FV55" s="346"/>
      <c r="FW55" s="346"/>
      <c r="FX55" s="346"/>
      <c r="FY55" s="346"/>
      <c r="FZ55" s="346"/>
      <c r="GA55" s="346"/>
      <c r="GB55" s="346"/>
      <c r="GC55" s="346"/>
      <c r="GD55" s="346"/>
      <c r="GE55" s="346"/>
      <c r="GF55" s="346"/>
      <c r="GG55" s="346"/>
      <c r="GH55" s="346"/>
      <c r="GI55" s="346"/>
      <c r="GJ55" s="346"/>
      <c r="GK55" s="346"/>
      <c r="GL55" s="346"/>
      <c r="GM55" s="346"/>
      <c r="GN55" s="346"/>
      <c r="GO55" s="346"/>
      <c r="GP55" s="346"/>
      <c r="GQ55" s="346"/>
      <c r="GR55" s="346"/>
      <c r="GS55" s="346"/>
      <c r="GT55" s="346"/>
      <c r="GU55" s="346"/>
      <c r="GV55" s="346"/>
      <c r="GW55" s="346"/>
      <c r="GX55" s="346"/>
      <c r="GY55" s="346"/>
      <c r="GZ55" s="346"/>
      <c r="HA55" s="346"/>
      <c r="HB55" s="346"/>
    </row>
    <row r="56" spans="1:210" ht="15" customHeight="1" x14ac:dyDescent="0.3">
      <c r="A56" s="755" t="s">
        <v>54</v>
      </c>
      <c r="B56" s="610">
        <f>'FY22 Prelim '!Y53</f>
        <v>577410.23789740505</v>
      </c>
      <c r="C56" s="610">
        <f>'FY22 Prelim '!Z53</f>
        <v>142734.19917682881</v>
      </c>
      <c r="D56" s="610">
        <f>'FY22 Prelim '!AA53</f>
        <v>257451.99820811715</v>
      </c>
      <c r="E56" s="610">
        <f>'FY22 Prelim '!AB53</f>
        <v>219886.91753855062</v>
      </c>
      <c r="F56" s="610">
        <f>'FY22 Prelim '!AC53</f>
        <v>1197483.3528209017</v>
      </c>
      <c r="G56" s="610">
        <f>'FY22 Prelim '!Q53</f>
        <v>0</v>
      </c>
      <c r="H56" s="610">
        <f>'FY22 Prelim '!BB53</f>
        <v>1055131.6210495525</v>
      </c>
      <c r="I56" s="631"/>
      <c r="J56" s="632">
        <f>'FY22 Formula Count'!N47</f>
        <v>802</v>
      </c>
      <c r="K56" s="610">
        <f>'FY22 Prelim '!AX53</f>
        <v>1316</v>
      </c>
      <c r="L56" s="613">
        <f>'FY22 Formula Count'!F47</f>
        <v>801</v>
      </c>
      <c r="M56" s="613">
        <f>'FY22 Formula Count'!G47</f>
        <v>0</v>
      </c>
      <c r="N56" s="613">
        <f>'FY22 Formula Count'!I47</f>
        <v>0</v>
      </c>
      <c r="O56" s="613">
        <f>'FY22 Formula Count'!J47</f>
        <v>0</v>
      </c>
      <c r="P56" s="613">
        <f>'FY22 Formula Count'!K47</f>
        <v>1</v>
      </c>
      <c r="Q56" s="613">
        <f>'FY22 Formula Count'!N47</f>
        <v>802</v>
      </c>
      <c r="R56" s="613">
        <f>'FY22 Formula Count'!P47</f>
        <v>5590</v>
      </c>
      <c r="S56" s="769">
        <f>'FY22 Formula Count'!R47</f>
        <v>0.14347048300536672</v>
      </c>
      <c r="T56" s="345"/>
    </row>
    <row r="57" spans="1:210" s="342" customFormat="1" ht="15" customHeight="1" thickBot="1" x14ac:dyDescent="0.35">
      <c r="A57" s="238">
        <v>2021</v>
      </c>
      <c r="B57" s="670">
        <f>'FY21 Allocations'!Y53</f>
        <v>556318.51811876683</v>
      </c>
      <c r="C57" s="670">
        <f>'FY21 Allocations'!Z53</f>
        <v>136172.49585793467</v>
      </c>
      <c r="D57" s="670">
        <f>'FY21 Allocations'!AA53</f>
        <v>232394.87494994098</v>
      </c>
      <c r="E57" s="670">
        <f>'FY21 Allocations'!AB53</f>
        <v>234821.22875678775</v>
      </c>
      <c r="F57" s="670">
        <f>'FY21 Allocations'!AC53</f>
        <v>1159707.1176834302</v>
      </c>
      <c r="G57" s="670">
        <f>'FY21 Allocations'!Q53</f>
        <v>47498.071760248997</v>
      </c>
      <c r="H57" s="670">
        <f>'FY21 Allocations'!BB53</f>
        <v>1197483.3523132666</v>
      </c>
      <c r="I57" s="631"/>
      <c r="J57" s="715">
        <f>'FY21 Formula Counts '!N47</f>
        <v>1078</v>
      </c>
      <c r="K57" s="670">
        <f>'FY21 Allocations'!AX53</f>
        <v>1111</v>
      </c>
      <c r="L57" s="710">
        <f>'FY21 Formula Counts '!F47</f>
        <v>1076</v>
      </c>
      <c r="M57" s="710">
        <f>'FY21 Formula Counts '!G47</f>
        <v>0</v>
      </c>
      <c r="N57" s="710">
        <f>'FY21 Formula Counts '!I47</f>
        <v>0</v>
      </c>
      <c r="O57" s="710">
        <f>'FY21 Formula Counts '!J47</f>
        <v>0</v>
      </c>
      <c r="P57" s="710">
        <f>'FY21 Formula Counts '!K47</f>
        <v>2</v>
      </c>
      <c r="Q57" s="710">
        <f>'FY21 Formula Counts '!N47</f>
        <v>1078</v>
      </c>
      <c r="R57" s="710">
        <f>'FY21 Formula Counts '!P47</f>
        <v>5668</v>
      </c>
      <c r="S57" s="765">
        <f>'FY21 Formula Counts '!R47</f>
        <v>0.19019054340155259</v>
      </c>
      <c r="T57" s="345"/>
      <c r="U57" s="346"/>
      <c r="V57" s="346"/>
      <c r="W57" s="346"/>
      <c r="X57" s="346"/>
      <c r="Y57" s="346"/>
      <c r="Z57" s="346"/>
      <c r="AA57" s="346"/>
      <c r="AB57" s="346"/>
      <c r="AC57" s="346"/>
      <c r="AD57" s="346"/>
      <c r="AE57" s="346"/>
      <c r="AF57" s="346"/>
      <c r="AG57" s="346"/>
      <c r="AH57" s="346"/>
      <c r="AI57" s="346"/>
      <c r="AJ57" s="346"/>
      <c r="AK57" s="346"/>
      <c r="AL57" s="346"/>
      <c r="AM57" s="346"/>
      <c r="AN57" s="346"/>
      <c r="AO57" s="346"/>
      <c r="AP57" s="346"/>
      <c r="AQ57" s="346"/>
      <c r="AR57" s="346"/>
      <c r="AS57" s="346"/>
      <c r="AT57" s="346"/>
      <c r="AU57" s="346"/>
      <c r="AV57" s="346"/>
      <c r="AW57" s="346"/>
      <c r="AX57" s="346"/>
      <c r="AY57" s="346"/>
      <c r="AZ57" s="346"/>
      <c r="BA57" s="346"/>
      <c r="BB57" s="346"/>
      <c r="BC57" s="346"/>
      <c r="BD57" s="346"/>
      <c r="BE57" s="346"/>
      <c r="BF57" s="346"/>
      <c r="BG57" s="346"/>
      <c r="BH57" s="346"/>
      <c r="BI57" s="346"/>
      <c r="BJ57" s="346"/>
      <c r="BK57" s="346"/>
      <c r="BL57" s="346"/>
      <c r="BM57" s="346"/>
      <c r="BN57" s="346"/>
      <c r="BO57" s="346"/>
      <c r="BP57" s="346"/>
      <c r="BQ57" s="346"/>
      <c r="BR57" s="346"/>
      <c r="BS57" s="346"/>
      <c r="BT57" s="346"/>
      <c r="BU57" s="346"/>
      <c r="BV57" s="346"/>
      <c r="BW57" s="346"/>
      <c r="BX57" s="346"/>
      <c r="BY57" s="346"/>
      <c r="BZ57" s="346"/>
      <c r="CA57" s="346"/>
      <c r="CB57" s="346"/>
      <c r="CC57" s="346"/>
      <c r="CD57" s="346"/>
      <c r="CE57" s="346"/>
      <c r="CF57" s="346"/>
      <c r="CG57" s="346"/>
      <c r="CH57" s="346"/>
      <c r="CI57" s="346"/>
      <c r="CJ57" s="346"/>
      <c r="CK57" s="346"/>
      <c r="CL57" s="346"/>
      <c r="CM57" s="346"/>
      <c r="CN57" s="346"/>
      <c r="CO57" s="346"/>
      <c r="CP57" s="346"/>
      <c r="CQ57" s="346"/>
      <c r="CR57" s="346"/>
      <c r="CS57" s="346"/>
      <c r="CT57" s="346"/>
      <c r="CU57" s="346"/>
      <c r="CV57" s="346"/>
      <c r="CW57" s="346"/>
      <c r="CX57" s="346"/>
      <c r="CY57" s="346"/>
      <c r="CZ57" s="346"/>
      <c r="DA57" s="346"/>
      <c r="DB57" s="346"/>
      <c r="DC57" s="346"/>
      <c r="DD57" s="346"/>
      <c r="DE57" s="346"/>
      <c r="DF57" s="346"/>
      <c r="DG57" s="346"/>
      <c r="DH57" s="346"/>
      <c r="DI57" s="346"/>
      <c r="DJ57" s="346"/>
      <c r="DK57" s="346"/>
      <c r="DL57" s="346"/>
      <c r="DM57" s="346"/>
      <c r="DN57" s="346"/>
      <c r="DO57" s="346"/>
      <c r="DP57" s="346"/>
      <c r="DQ57" s="346"/>
      <c r="DR57" s="346"/>
      <c r="DS57" s="346"/>
      <c r="DT57" s="346"/>
      <c r="DU57" s="346"/>
      <c r="DV57" s="346"/>
      <c r="DW57" s="346"/>
      <c r="DX57" s="346"/>
      <c r="DY57" s="346"/>
      <c r="DZ57" s="346"/>
      <c r="EA57" s="346"/>
      <c r="EB57" s="346"/>
      <c r="EC57" s="346"/>
      <c r="ED57" s="346"/>
      <c r="EE57" s="346"/>
      <c r="EF57" s="346"/>
      <c r="EG57" s="346"/>
      <c r="EH57" s="346"/>
      <c r="EI57" s="346"/>
      <c r="EJ57" s="346"/>
      <c r="EK57" s="346"/>
      <c r="EL57" s="346"/>
      <c r="EM57" s="346"/>
      <c r="EN57" s="346"/>
      <c r="EO57" s="346"/>
      <c r="EP57" s="346"/>
      <c r="EQ57" s="346"/>
      <c r="ER57" s="346"/>
      <c r="ES57" s="346"/>
      <c r="ET57" s="346"/>
      <c r="EU57" s="346"/>
      <c r="EV57" s="346"/>
      <c r="EW57" s="346"/>
      <c r="EX57" s="346"/>
      <c r="EY57" s="346"/>
      <c r="EZ57" s="346"/>
      <c r="FA57" s="346"/>
      <c r="FB57" s="346"/>
      <c r="FC57" s="346"/>
      <c r="FD57" s="346"/>
      <c r="FE57" s="346"/>
      <c r="FF57" s="346"/>
      <c r="FG57" s="346"/>
      <c r="FH57" s="346"/>
      <c r="FI57" s="346"/>
      <c r="FJ57" s="346"/>
      <c r="FK57" s="346"/>
      <c r="FL57" s="346"/>
      <c r="FM57" s="346"/>
      <c r="FN57" s="346"/>
      <c r="FO57" s="346"/>
      <c r="FP57" s="346"/>
      <c r="FQ57" s="346"/>
      <c r="FR57" s="346"/>
      <c r="FS57" s="346"/>
      <c r="FT57" s="346"/>
      <c r="FU57" s="346"/>
      <c r="FV57" s="346"/>
      <c r="FW57" s="346"/>
      <c r="FX57" s="346"/>
      <c r="FY57" s="346"/>
      <c r="FZ57" s="346"/>
      <c r="GA57" s="346"/>
      <c r="GB57" s="346"/>
      <c r="GC57" s="346"/>
      <c r="GD57" s="346"/>
      <c r="GE57" s="346"/>
      <c r="GF57" s="346"/>
      <c r="GG57" s="346"/>
      <c r="GH57" s="346"/>
      <c r="GI57" s="346"/>
      <c r="GJ57" s="346"/>
      <c r="GK57" s="346"/>
      <c r="GL57" s="346"/>
      <c r="GM57" s="346"/>
      <c r="GN57" s="346"/>
      <c r="GO57" s="346"/>
      <c r="GP57" s="346"/>
      <c r="GQ57" s="346"/>
      <c r="GR57" s="346"/>
      <c r="GS57" s="346"/>
      <c r="GT57" s="346"/>
      <c r="GU57" s="346"/>
      <c r="GV57" s="346"/>
      <c r="GW57" s="346"/>
      <c r="GX57" s="346"/>
      <c r="GY57" s="346"/>
      <c r="GZ57" s="346"/>
      <c r="HA57" s="346"/>
      <c r="HB57" s="346"/>
    </row>
    <row r="58" spans="1:210" ht="15" customHeight="1" x14ac:dyDescent="0.3">
      <c r="A58" s="755"/>
      <c r="B58" s="421">
        <f>SUM(B56-B57)</f>
        <v>21091.719778638217</v>
      </c>
      <c r="C58" s="421">
        <f t="shared" ref="C58" si="169">SUM(C56-C57)</f>
        <v>6561.7033188941423</v>
      </c>
      <c r="D58" s="421">
        <f t="shared" ref="D58" si="170">SUM(D56-D57)</f>
        <v>25057.123258176172</v>
      </c>
      <c r="E58" s="663">
        <f t="shared" ref="E58" si="171">SUM(E56-E57)</f>
        <v>-14934.311218237126</v>
      </c>
      <c r="F58" s="421">
        <f t="shared" ref="F58" si="172">SUM(F56-F57)</f>
        <v>37776.235137471464</v>
      </c>
      <c r="G58" s="663">
        <f t="shared" ref="G58" si="173">SUM(G56-G57)</f>
        <v>-47498.071760248997</v>
      </c>
      <c r="H58" s="663">
        <f>SUM(H56-H57)</f>
        <v>-142351.73126371414</v>
      </c>
      <c r="I58" s="631">
        <f>SUM(H56-H57)/H57</f>
        <v>-0.11887574970351182</v>
      </c>
      <c r="J58" s="713">
        <f>SUM(J57-J56)</f>
        <v>276</v>
      </c>
      <c r="K58" s="663">
        <f t="shared" ref="K58:S58" si="174">SUM(K57-K56)</f>
        <v>-205</v>
      </c>
      <c r="L58" s="713">
        <f t="shared" si="174"/>
        <v>275</v>
      </c>
      <c r="M58" s="713"/>
      <c r="N58" s="713">
        <f t="shared" si="174"/>
        <v>0</v>
      </c>
      <c r="O58" s="713">
        <f t="shared" si="174"/>
        <v>0</v>
      </c>
      <c r="P58" s="713">
        <f t="shared" si="174"/>
        <v>1</v>
      </c>
      <c r="Q58" s="713">
        <f t="shared" si="174"/>
        <v>276</v>
      </c>
      <c r="R58" s="714">
        <f t="shared" si="174"/>
        <v>78</v>
      </c>
      <c r="S58" s="770">
        <f t="shared" si="174"/>
        <v>4.672006039618587E-2</v>
      </c>
      <c r="T58" s="345"/>
    </row>
    <row r="59" spans="1:210" s="342" customFormat="1" ht="15" customHeight="1" x14ac:dyDescent="0.3">
      <c r="A59" s="755"/>
      <c r="B59" s="638"/>
      <c r="C59" s="638"/>
      <c r="D59" s="638"/>
      <c r="E59" s="638"/>
      <c r="F59" s="638"/>
      <c r="G59" s="638"/>
      <c r="H59" s="638"/>
      <c r="I59" s="590"/>
      <c r="J59" s="199"/>
      <c r="K59" s="698"/>
      <c r="L59" s="646"/>
      <c r="M59" s="646"/>
      <c r="N59" s="639"/>
      <c r="O59" s="639"/>
      <c r="P59" s="639"/>
      <c r="Q59" s="639"/>
      <c r="R59" s="639"/>
      <c r="S59" s="774"/>
      <c r="T59" s="345"/>
      <c r="U59" s="346"/>
      <c r="V59" s="346"/>
      <c r="W59" s="346"/>
      <c r="X59" s="346"/>
      <c r="Y59" s="346"/>
      <c r="Z59" s="346"/>
      <c r="AA59" s="346"/>
      <c r="AB59" s="346"/>
      <c r="AC59" s="346"/>
      <c r="AD59" s="346"/>
      <c r="AE59" s="346"/>
      <c r="AF59" s="346"/>
      <c r="AG59" s="346"/>
      <c r="AH59" s="346"/>
      <c r="AI59" s="346"/>
      <c r="AJ59" s="346"/>
      <c r="AK59" s="346"/>
      <c r="AL59" s="346"/>
      <c r="AM59" s="346"/>
      <c r="AN59" s="346"/>
      <c r="AO59" s="346"/>
      <c r="AP59" s="346"/>
      <c r="AQ59" s="346"/>
      <c r="AR59" s="346"/>
      <c r="AS59" s="346"/>
      <c r="AT59" s="346"/>
      <c r="AU59" s="346"/>
      <c r="AV59" s="346"/>
      <c r="AW59" s="346"/>
      <c r="AX59" s="346"/>
      <c r="AY59" s="346"/>
      <c r="AZ59" s="346"/>
      <c r="BA59" s="346"/>
      <c r="BB59" s="346"/>
      <c r="BC59" s="346"/>
      <c r="BD59" s="346"/>
      <c r="BE59" s="346"/>
      <c r="BF59" s="346"/>
      <c r="BG59" s="346"/>
      <c r="BH59" s="346"/>
      <c r="BI59" s="346"/>
      <c r="BJ59" s="346"/>
      <c r="BK59" s="346"/>
      <c r="BL59" s="346"/>
      <c r="BM59" s="346"/>
      <c r="BN59" s="346"/>
      <c r="BO59" s="346"/>
      <c r="BP59" s="346"/>
      <c r="BQ59" s="346"/>
      <c r="BR59" s="346"/>
      <c r="BS59" s="346"/>
      <c r="BT59" s="346"/>
      <c r="BU59" s="346"/>
      <c r="BV59" s="346"/>
      <c r="BW59" s="346"/>
      <c r="BX59" s="346"/>
      <c r="BY59" s="346"/>
      <c r="BZ59" s="346"/>
      <c r="CA59" s="346"/>
      <c r="CB59" s="346"/>
      <c r="CC59" s="346"/>
      <c r="CD59" s="346"/>
      <c r="CE59" s="346"/>
      <c r="CF59" s="346"/>
      <c r="CG59" s="346"/>
      <c r="CH59" s="346"/>
      <c r="CI59" s="346"/>
      <c r="CJ59" s="346"/>
      <c r="CK59" s="346"/>
      <c r="CL59" s="346"/>
      <c r="CM59" s="346"/>
      <c r="CN59" s="346"/>
      <c r="CO59" s="346"/>
      <c r="CP59" s="346"/>
      <c r="CQ59" s="346"/>
      <c r="CR59" s="346"/>
      <c r="CS59" s="346"/>
      <c r="CT59" s="346"/>
      <c r="CU59" s="346"/>
      <c r="CV59" s="346"/>
      <c r="CW59" s="346"/>
      <c r="CX59" s="346"/>
      <c r="CY59" s="346"/>
      <c r="CZ59" s="346"/>
      <c r="DA59" s="346"/>
      <c r="DB59" s="346"/>
      <c r="DC59" s="346"/>
      <c r="DD59" s="346"/>
      <c r="DE59" s="346"/>
      <c r="DF59" s="346"/>
      <c r="DG59" s="346"/>
      <c r="DH59" s="346"/>
      <c r="DI59" s="346"/>
      <c r="DJ59" s="346"/>
      <c r="DK59" s="346"/>
      <c r="DL59" s="346"/>
      <c r="DM59" s="346"/>
      <c r="DN59" s="346"/>
      <c r="DO59" s="346"/>
      <c r="DP59" s="346"/>
      <c r="DQ59" s="346"/>
      <c r="DR59" s="346"/>
      <c r="DS59" s="346"/>
      <c r="DT59" s="346"/>
      <c r="DU59" s="346"/>
      <c r="DV59" s="346"/>
      <c r="DW59" s="346"/>
      <c r="DX59" s="346"/>
      <c r="DY59" s="346"/>
      <c r="DZ59" s="346"/>
      <c r="EA59" s="346"/>
      <c r="EB59" s="346"/>
      <c r="EC59" s="346"/>
      <c r="ED59" s="346"/>
      <c r="EE59" s="346"/>
      <c r="EF59" s="346"/>
      <c r="EG59" s="346"/>
      <c r="EH59" s="346"/>
      <c r="EI59" s="346"/>
      <c r="EJ59" s="346"/>
      <c r="EK59" s="346"/>
      <c r="EL59" s="346"/>
      <c r="EM59" s="346"/>
      <c r="EN59" s="346"/>
      <c r="EO59" s="346"/>
      <c r="EP59" s="346"/>
      <c r="EQ59" s="346"/>
      <c r="ER59" s="346"/>
      <c r="ES59" s="346"/>
      <c r="ET59" s="346"/>
      <c r="EU59" s="346"/>
      <c r="EV59" s="346"/>
      <c r="EW59" s="346"/>
      <c r="EX59" s="346"/>
      <c r="EY59" s="346"/>
      <c r="EZ59" s="346"/>
      <c r="FA59" s="346"/>
      <c r="FB59" s="346"/>
      <c r="FC59" s="346"/>
      <c r="FD59" s="346"/>
      <c r="FE59" s="346"/>
      <c r="FF59" s="346"/>
      <c r="FG59" s="346"/>
      <c r="FH59" s="346"/>
      <c r="FI59" s="346"/>
      <c r="FJ59" s="346"/>
      <c r="FK59" s="346"/>
      <c r="FL59" s="346"/>
      <c r="FM59" s="346"/>
      <c r="FN59" s="346"/>
      <c r="FO59" s="346"/>
      <c r="FP59" s="346"/>
      <c r="FQ59" s="346"/>
      <c r="FR59" s="346"/>
      <c r="FS59" s="346"/>
      <c r="FT59" s="346"/>
      <c r="FU59" s="346"/>
      <c r="FV59" s="346"/>
      <c r="FW59" s="346"/>
      <c r="FX59" s="346"/>
      <c r="FY59" s="346"/>
      <c r="FZ59" s="346"/>
      <c r="GA59" s="346"/>
      <c r="GB59" s="346"/>
      <c r="GC59" s="346"/>
      <c r="GD59" s="346"/>
      <c r="GE59" s="346"/>
      <c r="GF59" s="346"/>
      <c r="GG59" s="346"/>
      <c r="GH59" s="346"/>
      <c r="GI59" s="346"/>
      <c r="GJ59" s="346"/>
      <c r="GK59" s="346"/>
      <c r="GL59" s="346"/>
      <c r="GM59" s="346"/>
      <c r="GN59" s="346"/>
      <c r="GO59" s="346"/>
      <c r="GP59" s="346"/>
      <c r="GQ59" s="346"/>
      <c r="GR59" s="346"/>
      <c r="GS59" s="346"/>
      <c r="GT59" s="346"/>
      <c r="GU59" s="346"/>
      <c r="GV59" s="346"/>
      <c r="GW59" s="346"/>
      <c r="GX59" s="346"/>
      <c r="GY59" s="346"/>
      <c r="GZ59" s="346"/>
      <c r="HA59" s="346"/>
      <c r="HB59" s="346"/>
    </row>
    <row r="60" spans="1:210" ht="15" customHeight="1" x14ac:dyDescent="0.3">
      <c r="A60" s="755" t="s">
        <v>55</v>
      </c>
      <c r="B60" s="582">
        <f>'FY22 Prelim '!Y55</f>
        <v>452958.07802617579</v>
      </c>
      <c r="C60" s="582">
        <f>'FY22 Prelim '!Z55</f>
        <v>111969.97261976036</v>
      </c>
      <c r="D60" s="582">
        <f>'FY22 Prelim '!AA55</f>
        <v>259280.91590768725</v>
      </c>
      <c r="E60" s="582">
        <f>'FY22 Prelim '!AB55</f>
        <v>229866.74802171523</v>
      </c>
      <c r="F60" s="582">
        <f>'FY22 Prelim '!AC55</f>
        <v>1054075.7145753386</v>
      </c>
      <c r="G60" s="582">
        <f>'FY22 Prelim '!Q55</f>
        <v>0</v>
      </c>
      <c r="H60" s="582">
        <f>'FY22 Prelim '!BB55</f>
        <v>852061.73315744498</v>
      </c>
      <c r="I60" s="615"/>
      <c r="J60" s="633">
        <f>'FY22 Formula Count'!N49</f>
        <v>618</v>
      </c>
      <c r="K60" s="582">
        <f>'FY22 Prelim '!AX55</f>
        <v>1387</v>
      </c>
      <c r="L60" s="597">
        <f>'FY22 Formula Count'!F49</f>
        <v>589</v>
      </c>
      <c r="M60" s="597">
        <f>'FY22 Formula Count'!G49</f>
        <v>0</v>
      </c>
      <c r="N60" s="598">
        <f>'FY22 Formula Count'!I49</f>
        <v>0</v>
      </c>
      <c r="O60" s="598">
        <f>'FY22 Formula Count'!J49</f>
        <v>0</v>
      </c>
      <c r="P60" s="598">
        <f>'FY22 Formula Count'!K49</f>
        <v>29</v>
      </c>
      <c r="Q60" s="598">
        <f>'FY22 Formula Count'!N49</f>
        <v>618</v>
      </c>
      <c r="R60" s="598">
        <f>'FY22 Formula Count'!P49</f>
        <v>2220</v>
      </c>
      <c r="S60" s="775">
        <f>'FY22 Formula Count'!R49</f>
        <v>0.27837837837837837</v>
      </c>
      <c r="T60" s="345"/>
    </row>
    <row r="61" spans="1:210" s="342" customFormat="1" ht="15" customHeight="1" thickBot="1" x14ac:dyDescent="0.35">
      <c r="A61" s="755">
        <v>2021</v>
      </c>
      <c r="B61" s="670">
        <f>'FY21 Allocations'!Y55</f>
        <v>451708.10904221516</v>
      </c>
      <c r="C61" s="670">
        <f>'FY21 Allocations'!Z55</f>
        <v>110566.55244112312</v>
      </c>
      <c r="D61" s="670">
        <f>'FY21 Allocations'!AA55</f>
        <v>249016.88077129496</v>
      </c>
      <c r="E61" s="670">
        <f>'FY21 Allocations'!AB55</f>
        <v>245395.08461969244</v>
      </c>
      <c r="F61" s="670">
        <f>'FY21 Allocations'!AC55</f>
        <v>1056686.6268743258</v>
      </c>
      <c r="G61" s="670">
        <f>'FY21 Allocations'!Q55</f>
        <v>9479.0039960132781</v>
      </c>
      <c r="H61" s="670">
        <f>'FY21 Allocations'!BB55</f>
        <v>897644.55338399613</v>
      </c>
      <c r="I61" s="615"/>
      <c r="J61" s="712">
        <f>'FY21 Formula Counts '!N49</f>
        <v>705</v>
      </c>
      <c r="K61" s="670">
        <f>'FY21 Allocations'!AX55</f>
        <v>1284</v>
      </c>
      <c r="L61" s="710">
        <f>'FY21 Formula Counts '!F49</f>
        <v>668</v>
      </c>
      <c r="M61" s="710">
        <f>'FY21 Formula Counts '!G49</f>
        <v>0</v>
      </c>
      <c r="N61" s="710">
        <f>'FY21 Formula Counts '!I49</f>
        <v>0</v>
      </c>
      <c r="O61" s="710">
        <f>'FY21 Formula Counts '!J49</f>
        <v>0</v>
      </c>
      <c r="P61" s="710">
        <f>'FY21 Formula Counts '!K49</f>
        <v>37</v>
      </c>
      <c r="Q61" s="710">
        <f>'FY21 Formula Counts '!N49</f>
        <v>705</v>
      </c>
      <c r="R61" s="710">
        <f>'FY21 Formula Counts '!P49</f>
        <v>2294</v>
      </c>
      <c r="S61" s="765">
        <f>'FY21 Formula Counts '!R49</f>
        <v>0.3073234524847428</v>
      </c>
      <c r="T61" s="345"/>
      <c r="U61" s="346"/>
      <c r="V61" s="346"/>
      <c r="W61" s="346"/>
      <c r="X61" s="346"/>
      <c r="Y61" s="346"/>
      <c r="Z61" s="346"/>
      <c r="AA61" s="346"/>
      <c r="AB61" s="346"/>
      <c r="AC61" s="346"/>
      <c r="AD61" s="346"/>
      <c r="AE61" s="346"/>
      <c r="AF61" s="346"/>
      <c r="AG61" s="346"/>
      <c r="AH61" s="346"/>
      <c r="AI61" s="346"/>
      <c r="AJ61" s="346"/>
      <c r="AK61" s="346"/>
      <c r="AL61" s="346"/>
      <c r="AM61" s="346"/>
      <c r="AN61" s="346"/>
      <c r="AO61" s="346"/>
      <c r="AP61" s="346"/>
      <c r="AQ61" s="346"/>
      <c r="AR61" s="346"/>
      <c r="AS61" s="346"/>
      <c r="AT61" s="346"/>
      <c r="AU61" s="346"/>
      <c r="AV61" s="346"/>
      <c r="AW61" s="346"/>
      <c r="AX61" s="346"/>
      <c r="AY61" s="346"/>
      <c r="AZ61" s="346"/>
      <c r="BA61" s="346"/>
      <c r="BB61" s="346"/>
      <c r="BC61" s="346"/>
      <c r="BD61" s="346"/>
      <c r="BE61" s="346"/>
      <c r="BF61" s="346"/>
      <c r="BG61" s="346"/>
      <c r="BH61" s="346"/>
      <c r="BI61" s="346"/>
      <c r="BJ61" s="346"/>
      <c r="BK61" s="346"/>
      <c r="BL61" s="346"/>
      <c r="BM61" s="346"/>
      <c r="BN61" s="346"/>
      <c r="BO61" s="346"/>
      <c r="BP61" s="346"/>
      <c r="BQ61" s="346"/>
      <c r="BR61" s="346"/>
      <c r="BS61" s="346"/>
      <c r="BT61" s="346"/>
      <c r="BU61" s="346"/>
      <c r="BV61" s="346"/>
      <c r="BW61" s="346"/>
      <c r="BX61" s="346"/>
      <c r="BY61" s="346"/>
      <c r="BZ61" s="346"/>
      <c r="CA61" s="346"/>
      <c r="CB61" s="346"/>
      <c r="CC61" s="346"/>
      <c r="CD61" s="346"/>
      <c r="CE61" s="346"/>
      <c r="CF61" s="346"/>
      <c r="CG61" s="346"/>
      <c r="CH61" s="346"/>
      <c r="CI61" s="346"/>
      <c r="CJ61" s="346"/>
      <c r="CK61" s="346"/>
      <c r="CL61" s="346"/>
      <c r="CM61" s="346"/>
      <c r="CN61" s="346"/>
      <c r="CO61" s="346"/>
      <c r="CP61" s="346"/>
      <c r="CQ61" s="346"/>
      <c r="CR61" s="346"/>
      <c r="CS61" s="346"/>
      <c r="CT61" s="346"/>
      <c r="CU61" s="346"/>
      <c r="CV61" s="346"/>
      <c r="CW61" s="346"/>
      <c r="CX61" s="346"/>
      <c r="CY61" s="346"/>
      <c r="CZ61" s="346"/>
      <c r="DA61" s="346"/>
      <c r="DB61" s="346"/>
      <c r="DC61" s="346"/>
      <c r="DD61" s="346"/>
      <c r="DE61" s="346"/>
      <c r="DF61" s="346"/>
      <c r="DG61" s="346"/>
      <c r="DH61" s="346"/>
      <c r="DI61" s="346"/>
      <c r="DJ61" s="346"/>
      <c r="DK61" s="346"/>
      <c r="DL61" s="346"/>
      <c r="DM61" s="346"/>
      <c r="DN61" s="346"/>
      <c r="DO61" s="346"/>
      <c r="DP61" s="346"/>
      <c r="DQ61" s="346"/>
      <c r="DR61" s="346"/>
      <c r="DS61" s="346"/>
      <c r="DT61" s="346"/>
      <c r="DU61" s="346"/>
      <c r="DV61" s="346"/>
      <c r="DW61" s="346"/>
      <c r="DX61" s="346"/>
      <c r="DY61" s="346"/>
      <c r="DZ61" s="346"/>
      <c r="EA61" s="346"/>
      <c r="EB61" s="346"/>
      <c r="EC61" s="346"/>
      <c r="ED61" s="346"/>
      <c r="EE61" s="346"/>
      <c r="EF61" s="346"/>
      <c r="EG61" s="346"/>
      <c r="EH61" s="346"/>
      <c r="EI61" s="346"/>
      <c r="EJ61" s="346"/>
      <c r="EK61" s="346"/>
      <c r="EL61" s="346"/>
      <c r="EM61" s="346"/>
      <c r="EN61" s="346"/>
      <c r="EO61" s="346"/>
      <c r="EP61" s="346"/>
      <c r="EQ61" s="346"/>
      <c r="ER61" s="346"/>
      <c r="ES61" s="346"/>
      <c r="ET61" s="346"/>
      <c r="EU61" s="346"/>
      <c r="EV61" s="346"/>
      <c r="EW61" s="346"/>
      <c r="EX61" s="346"/>
      <c r="EY61" s="346"/>
      <c r="EZ61" s="346"/>
      <c r="FA61" s="346"/>
      <c r="FB61" s="346"/>
      <c r="FC61" s="346"/>
      <c r="FD61" s="346"/>
      <c r="FE61" s="346"/>
      <c r="FF61" s="346"/>
      <c r="FG61" s="346"/>
      <c r="FH61" s="346"/>
      <c r="FI61" s="346"/>
      <c r="FJ61" s="346"/>
      <c r="FK61" s="346"/>
      <c r="FL61" s="346"/>
      <c r="FM61" s="346"/>
      <c r="FN61" s="346"/>
      <c r="FO61" s="346"/>
      <c r="FP61" s="346"/>
      <c r="FQ61" s="346"/>
      <c r="FR61" s="346"/>
      <c r="FS61" s="346"/>
      <c r="FT61" s="346"/>
      <c r="FU61" s="346"/>
      <c r="FV61" s="346"/>
      <c r="FW61" s="346"/>
      <c r="FX61" s="346"/>
      <c r="FY61" s="346"/>
      <c r="FZ61" s="346"/>
      <c r="GA61" s="346"/>
      <c r="GB61" s="346"/>
      <c r="GC61" s="346"/>
      <c r="GD61" s="346"/>
      <c r="GE61" s="346"/>
      <c r="GF61" s="346"/>
      <c r="GG61" s="346"/>
      <c r="GH61" s="346"/>
      <c r="GI61" s="346"/>
      <c r="GJ61" s="346"/>
      <c r="GK61" s="346"/>
      <c r="GL61" s="346"/>
      <c r="GM61" s="346"/>
      <c r="GN61" s="346"/>
      <c r="GO61" s="346"/>
      <c r="GP61" s="346"/>
      <c r="GQ61" s="346"/>
      <c r="GR61" s="346"/>
      <c r="GS61" s="346"/>
      <c r="GT61" s="346"/>
      <c r="GU61" s="346"/>
      <c r="GV61" s="346"/>
      <c r="GW61" s="346"/>
      <c r="GX61" s="346"/>
      <c r="GY61" s="346"/>
      <c r="GZ61" s="346"/>
      <c r="HA61" s="346"/>
      <c r="HB61" s="346"/>
    </row>
    <row r="62" spans="1:210" ht="15" customHeight="1" x14ac:dyDescent="0.3">
      <c r="A62" s="755"/>
      <c r="B62" s="663">
        <f>SUM(B60-B61)</f>
        <v>1249.968983960629</v>
      </c>
      <c r="C62" s="663">
        <f t="shared" ref="C62" si="175">SUM(C60-C61)</f>
        <v>1403.4201786372432</v>
      </c>
      <c r="D62" s="663">
        <f t="shared" ref="D62" si="176">SUM(D60-D61)</f>
        <v>10264.035136392282</v>
      </c>
      <c r="E62" s="663">
        <f t="shared" ref="E62" si="177">SUM(E60-E61)</f>
        <v>-15528.336597977206</v>
      </c>
      <c r="F62" s="663">
        <f t="shared" ref="F62" si="178">SUM(F60-F61)</f>
        <v>-2610.9122989871539</v>
      </c>
      <c r="G62" s="663">
        <f t="shared" ref="G62" si="179">SUM(G60-G61)</f>
        <v>-9479.0039960132781</v>
      </c>
      <c r="H62" s="663">
        <f>SUM(H60-H61)</f>
        <v>-45582.82022655115</v>
      </c>
      <c r="I62" s="615">
        <f>SUM(H60-H61)/H61</f>
        <v>-5.0780478815038992E-2</v>
      </c>
      <c r="J62" s="711">
        <f>SUM(J60-J61)</f>
        <v>-87</v>
      </c>
      <c r="K62" s="421">
        <f t="shared" ref="K62" si="180">SUM(K60-K61)</f>
        <v>103</v>
      </c>
      <c r="L62" s="711">
        <f t="shared" ref="L62" si="181">SUM(L60-L61)</f>
        <v>-79</v>
      </c>
      <c r="M62" s="705">
        <f t="shared" ref="M62" si="182">SUM(M60-M61)</f>
        <v>0</v>
      </c>
      <c r="N62" s="705">
        <f t="shared" ref="N62" si="183">SUM(N60-N61)</f>
        <v>0</v>
      </c>
      <c r="O62" s="705">
        <f t="shared" ref="O62" si="184">SUM(O60-O61)</f>
        <v>0</v>
      </c>
      <c r="P62" s="711">
        <f t="shared" ref="P62" si="185">SUM(P60-P61)</f>
        <v>-8</v>
      </c>
      <c r="Q62" s="711">
        <f t="shared" ref="Q62" si="186">SUM(Q60-Q61)</f>
        <v>-87</v>
      </c>
      <c r="R62" s="711">
        <f t="shared" ref="R62" si="187">SUM(R60-R61)</f>
        <v>-74</v>
      </c>
      <c r="S62" s="770">
        <f t="shared" ref="S62" si="188">SUM(S60-S61)</f>
        <v>-2.8945074106364432E-2</v>
      </c>
      <c r="T62" s="345"/>
    </row>
    <row r="63" spans="1:210" s="342" customFormat="1" ht="15" customHeight="1" x14ac:dyDescent="0.3">
      <c r="A63" s="755"/>
      <c r="B63" s="589"/>
      <c r="C63" s="589"/>
      <c r="D63" s="589"/>
      <c r="E63" s="589"/>
      <c r="F63" s="589"/>
      <c r="G63" s="589"/>
      <c r="H63" s="589"/>
      <c r="I63" s="615"/>
      <c r="J63" s="616"/>
      <c r="K63" s="208"/>
      <c r="L63" s="676"/>
      <c r="M63" s="676"/>
      <c r="N63" s="199"/>
      <c r="O63" s="199"/>
      <c r="P63" s="199"/>
      <c r="Q63" s="616"/>
      <c r="R63" s="616"/>
      <c r="S63" s="315"/>
      <c r="T63" s="345"/>
      <c r="U63" s="346"/>
      <c r="V63" s="346"/>
      <c r="W63" s="346"/>
      <c r="X63" s="346"/>
      <c r="Y63" s="346"/>
      <c r="Z63" s="346"/>
      <c r="AA63" s="346"/>
      <c r="AB63" s="346"/>
      <c r="AC63" s="346"/>
      <c r="AD63" s="346"/>
      <c r="AE63" s="346"/>
      <c r="AF63" s="346"/>
      <c r="AG63" s="346"/>
      <c r="AH63" s="346"/>
      <c r="AI63" s="346"/>
      <c r="AJ63" s="346"/>
      <c r="AK63" s="346"/>
      <c r="AL63" s="346"/>
      <c r="AM63" s="346"/>
      <c r="AN63" s="346"/>
      <c r="AO63" s="346"/>
      <c r="AP63" s="346"/>
      <c r="AQ63" s="346"/>
      <c r="AR63" s="346"/>
      <c r="AS63" s="346"/>
      <c r="AT63" s="346"/>
      <c r="AU63" s="346"/>
      <c r="AV63" s="346"/>
      <c r="AW63" s="346"/>
      <c r="AX63" s="346"/>
      <c r="AY63" s="346"/>
      <c r="AZ63" s="346"/>
      <c r="BA63" s="346"/>
      <c r="BB63" s="346"/>
      <c r="BC63" s="346"/>
      <c r="BD63" s="346"/>
      <c r="BE63" s="346"/>
      <c r="BF63" s="346"/>
      <c r="BG63" s="346"/>
      <c r="BH63" s="346"/>
      <c r="BI63" s="346"/>
      <c r="BJ63" s="346"/>
      <c r="BK63" s="346"/>
      <c r="BL63" s="346"/>
      <c r="BM63" s="346"/>
      <c r="BN63" s="346"/>
      <c r="BO63" s="346"/>
      <c r="BP63" s="346"/>
      <c r="BQ63" s="346"/>
      <c r="BR63" s="346"/>
      <c r="BS63" s="346"/>
      <c r="BT63" s="346"/>
      <c r="BU63" s="346"/>
      <c r="BV63" s="346"/>
      <c r="BW63" s="346"/>
      <c r="BX63" s="346"/>
      <c r="BY63" s="346"/>
      <c r="BZ63" s="346"/>
      <c r="CA63" s="346"/>
      <c r="CB63" s="346"/>
      <c r="CC63" s="346"/>
      <c r="CD63" s="346"/>
      <c r="CE63" s="346"/>
      <c r="CF63" s="346"/>
      <c r="CG63" s="346"/>
      <c r="CH63" s="346"/>
      <c r="CI63" s="346"/>
      <c r="CJ63" s="346"/>
      <c r="CK63" s="346"/>
      <c r="CL63" s="346"/>
      <c r="CM63" s="346"/>
      <c r="CN63" s="346"/>
      <c r="CO63" s="346"/>
      <c r="CP63" s="346"/>
      <c r="CQ63" s="346"/>
      <c r="CR63" s="346"/>
      <c r="CS63" s="346"/>
      <c r="CT63" s="346"/>
      <c r="CU63" s="346"/>
      <c r="CV63" s="346"/>
      <c r="CW63" s="346"/>
      <c r="CX63" s="346"/>
      <c r="CY63" s="346"/>
      <c r="CZ63" s="346"/>
      <c r="DA63" s="346"/>
      <c r="DB63" s="346"/>
      <c r="DC63" s="346"/>
      <c r="DD63" s="346"/>
      <c r="DE63" s="346"/>
      <c r="DF63" s="346"/>
      <c r="DG63" s="346"/>
      <c r="DH63" s="346"/>
      <c r="DI63" s="346"/>
      <c r="DJ63" s="346"/>
      <c r="DK63" s="346"/>
      <c r="DL63" s="346"/>
      <c r="DM63" s="346"/>
      <c r="DN63" s="346"/>
      <c r="DO63" s="346"/>
      <c r="DP63" s="346"/>
      <c r="DQ63" s="346"/>
      <c r="DR63" s="346"/>
      <c r="DS63" s="346"/>
      <c r="DT63" s="346"/>
      <c r="DU63" s="346"/>
      <c r="DV63" s="346"/>
      <c r="DW63" s="346"/>
      <c r="DX63" s="346"/>
      <c r="DY63" s="346"/>
      <c r="DZ63" s="346"/>
      <c r="EA63" s="346"/>
      <c r="EB63" s="346"/>
      <c r="EC63" s="346"/>
      <c r="ED63" s="346"/>
      <c r="EE63" s="346"/>
      <c r="EF63" s="346"/>
      <c r="EG63" s="346"/>
      <c r="EH63" s="346"/>
      <c r="EI63" s="346"/>
      <c r="EJ63" s="346"/>
      <c r="EK63" s="346"/>
      <c r="EL63" s="346"/>
      <c r="EM63" s="346"/>
      <c r="EN63" s="346"/>
      <c r="EO63" s="346"/>
      <c r="EP63" s="346"/>
      <c r="EQ63" s="346"/>
      <c r="ER63" s="346"/>
      <c r="ES63" s="346"/>
      <c r="ET63" s="346"/>
      <c r="EU63" s="346"/>
      <c r="EV63" s="346"/>
      <c r="EW63" s="346"/>
      <c r="EX63" s="346"/>
      <c r="EY63" s="346"/>
      <c r="EZ63" s="346"/>
      <c r="FA63" s="346"/>
      <c r="FB63" s="346"/>
      <c r="FC63" s="346"/>
      <c r="FD63" s="346"/>
      <c r="FE63" s="346"/>
      <c r="FF63" s="346"/>
      <c r="FG63" s="346"/>
      <c r="FH63" s="346"/>
      <c r="FI63" s="346"/>
      <c r="FJ63" s="346"/>
      <c r="FK63" s="346"/>
      <c r="FL63" s="346"/>
      <c r="FM63" s="346"/>
      <c r="FN63" s="346"/>
      <c r="FO63" s="346"/>
      <c r="FP63" s="346"/>
      <c r="FQ63" s="346"/>
      <c r="FR63" s="346"/>
      <c r="FS63" s="346"/>
      <c r="FT63" s="346"/>
      <c r="FU63" s="346"/>
      <c r="FV63" s="346"/>
      <c r="FW63" s="346"/>
      <c r="FX63" s="346"/>
      <c r="FY63" s="346"/>
      <c r="FZ63" s="346"/>
      <c r="GA63" s="346"/>
      <c r="GB63" s="346"/>
      <c r="GC63" s="346"/>
      <c r="GD63" s="346"/>
      <c r="GE63" s="346"/>
      <c r="GF63" s="346"/>
      <c r="GG63" s="346"/>
      <c r="GH63" s="346"/>
      <c r="GI63" s="346"/>
      <c r="GJ63" s="346"/>
      <c r="GK63" s="346"/>
      <c r="GL63" s="346"/>
      <c r="GM63" s="346"/>
      <c r="GN63" s="346"/>
      <c r="GO63" s="346"/>
      <c r="GP63" s="346"/>
      <c r="GQ63" s="346"/>
      <c r="GR63" s="346"/>
      <c r="GS63" s="346"/>
      <c r="GT63" s="346"/>
      <c r="GU63" s="346"/>
      <c r="GV63" s="346"/>
      <c r="GW63" s="346"/>
      <c r="GX63" s="346"/>
      <c r="GY63" s="346"/>
      <c r="GZ63" s="346"/>
      <c r="HA63" s="346"/>
      <c r="HB63" s="346"/>
    </row>
    <row r="64" spans="1:210" ht="15" customHeight="1" x14ac:dyDescent="0.3">
      <c r="A64" s="755" t="s">
        <v>56</v>
      </c>
      <c r="B64" s="610">
        <f>'FY22 Prelim '!Y58</f>
        <v>1506309.0959837241</v>
      </c>
      <c r="C64" s="610">
        <f>'FY22 Prelim '!Z58</f>
        <v>0</v>
      </c>
      <c r="D64" s="610">
        <f>'FY22 Prelim '!AA58</f>
        <v>0</v>
      </c>
      <c r="E64" s="610">
        <f>'FY22 Prelim '!AB58</f>
        <v>0</v>
      </c>
      <c r="F64" s="610">
        <f>'FY22 Prelim '!AC58</f>
        <v>1506309.0959837241</v>
      </c>
      <c r="G64" s="610">
        <f>'FY22 Prelim '!Q58</f>
        <v>0</v>
      </c>
      <c r="H64" s="610">
        <f>'FY22 Prelim '!BB58</f>
        <v>1280362.7315861655</v>
      </c>
      <c r="I64" s="634"/>
      <c r="J64" s="632">
        <f>'FY22 Formula Count'!N52</f>
        <v>277</v>
      </c>
      <c r="K64" s="610">
        <f>'FY22 Prelim '!AX58</f>
        <v>4622</v>
      </c>
      <c r="L64" s="613">
        <f>'FY22 Formula Count'!F52</f>
        <v>277</v>
      </c>
      <c r="M64" s="613">
        <f>'FY22 Formula Count'!G52</f>
        <v>0</v>
      </c>
      <c r="N64" s="613">
        <f>'FY22 Formula Count'!I52</f>
        <v>0</v>
      </c>
      <c r="O64" s="613">
        <f>'FY22 Formula Count'!J52</f>
        <v>0</v>
      </c>
      <c r="P64" s="613">
        <f>'FY22 Formula Count'!K52</f>
        <v>0</v>
      </c>
      <c r="Q64" s="613">
        <f>'FY22 Formula Count'!N52</f>
        <v>277</v>
      </c>
      <c r="R64" s="613">
        <f>'FY22 Formula Count'!P52</f>
        <v>7028</v>
      </c>
      <c r="S64" s="769">
        <f>'FY22 Formula Count'!R52</f>
        <v>3.9413773477518496E-2</v>
      </c>
      <c r="T64" s="345"/>
    </row>
    <row r="65" spans="1:210" s="342" customFormat="1" ht="15" customHeight="1" thickBot="1" x14ac:dyDescent="0.35">
      <c r="A65" s="755">
        <v>2021</v>
      </c>
      <c r="B65" s="670">
        <f>'FY21 Allocations'!Y58</f>
        <v>686657.72944448318</v>
      </c>
      <c r="C65" s="670">
        <f>'FY21 Allocations'!Z58</f>
        <v>0</v>
      </c>
      <c r="D65" s="670">
        <f>'FY21 Allocations'!AA58</f>
        <v>537502.09647231502</v>
      </c>
      <c r="E65" s="670">
        <f>'FY21 Allocations'!AB58</f>
        <v>547968.52229934768</v>
      </c>
      <c r="F65" s="670">
        <f>'FY21 Allocations'!AC58</f>
        <v>1772128.348216146</v>
      </c>
      <c r="G65" s="670">
        <f>'FY21 Allocations'!Q58</f>
        <v>0</v>
      </c>
      <c r="H65" s="670">
        <f>'FY21 Allocations'!BB58</f>
        <v>1506309.0959837241</v>
      </c>
      <c r="I65" s="615"/>
      <c r="J65" s="716">
        <f>'FY21 Formula Counts '!N52</f>
        <v>295</v>
      </c>
      <c r="K65" s="670">
        <f>'FY21 Allocations'!AX58</f>
        <v>5106</v>
      </c>
      <c r="L65" s="710">
        <f>'FY21 Formula Counts '!F52</f>
        <v>295</v>
      </c>
      <c r="M65" s="710">
        <f>'FY21 Formula Counts '!G52</f>
        <v>0</v>
      </c>
      <c r="N65" s="710">
        <f>'FY21 Formula Counts '!I52</f>
        <v>0</v>
      </c>
      <c r="O65" s="710">
        <f>'FY21 Formula Counts '!J52</f>
        <v>0</v>
      </c>
      <c r="P65" s="710">
        <f>'FY21 Formula Counts '!K52</f>
        <v>0</v>
      </c>
      <c r="Q65" s="710">
        <f>'FY21 Formula Counts '!N52</f>
        <v>295</v>
      </c>
      <c r="R65" s="710">
        <f>'FY21 Formula Counts '!P52</f>
        <v>7023</v>
      </c>
      <c r="S65" s="765">
        <f>'FY21 Formula Counts '!R52</f>
        <v>4.2004841235939054E-2</v>
      </c>
      <c r="T65" s="345"/>
      <c r="U65" s="346"/>
      <c r="V65" s="346"/>
      <c r="W65" s="346"/>
      <c r="X65" s="346"/>
      <c r="Y65" s="346"/>
      <c r="Z65" s="346"/>
      <c r="AA65" s="346"/>
      <c r="AB65" s="346"/>
      <c r="AC65" s="346"/>
      <c r="AD65" s="346"/>
      <c r="AE65" s="346"/>
      <c r="AF65" s="346"/>
      <c r="AG65" s="346"/>
      <c r="AH65" s="346"/>
      <c r="AI65" s="346"/>
      <c r="AJ65" s="346"/>
      <c r="AK65" s="346"/>
      <c r="AL65" s="346"/>
      <c r="AM65" s="346"/>
      <c r="AN65" s="346"/>
      <c r="AO65" s="346"/>
      <c r="AP65" s="346"/>
      <c r="AQ65" s="346"/>
      <c r="AR65" s="346"/>
      <c r="AS65" s="346"/>
      <c r="AT65" s="346"/>
      <c r="AU65" s="346"/>
      <c r="AV65" s="346"/>
      <c r="AW65" s="346"/>
      <c r="AX65" s="346"/>
      <c r="AY65" s="346"/>
      <c r="AZ65" s="346"/>
      <c r="BA65" s="346"/>
      <c r="BB65" s="346"/>
      <c r="BC65" s="346"/>
      <c r="BD65" s="346"/>
      <c r="BE65" s="346"/>
      <c r="BF65" s="346"/>
      <c r="BG65" s="346"/>
      <c r="BH65" s="346"/>
      <c r="BI65" s="346"/>
      <c r="BJ65" s="346"/>
      <c r="BK65" s="346"/>
      <c r="BL65" s="346"/>
      <c r="BM65" s="346"/>
      <c r="BN65" s="346"/>
      <c r="BO65" s="346"/>
      <c r="BP65" s="346"/>
      <c r="BQ65" s="346"/>
      <c r="BR65" s="346"/>
      <c r="BS65" s="346"/>
      <c r="BT65" s="346"/>
      <c r="BU65" s="346"/>
      <c r="BV65" s="346"/>
      <c r="BW65" s="346"/>
      <c r="BX65" s="346"/>
      <c r="BY65" s="346"/>
      <c r="BZ65" s="346"/>
      <c r="CA65" s="346"/>
      <c r="CB65" s="346"/>
      <c r="CC65" s="346"/>
      <c r="CD65" s="346"/>
      <c r="CE65" s="346"/>
      <c r="CF65" s="346"/>
      <c r="CG65" s="346"/>
      <c r="CH65" s="346"/>
      <c r="CI65" s="346"/>
      <c r="CJ65" s="346"/>
      <c r="CK65" s="346"/>
      <c r="CL65" s="346"/>
      <c r="CM65" s="346"/>
      <c r="CN65" s="346"/>
      <c r="CO65" s="346"/>
      <c r="CP65" s="346"/>
      <c r="CQ65" s="346"/>
      <c r="CR65" s="346"/>
      <c r="CS65" s="346"/>
      <c r="CT65" s="346"/>
      <c r="CU65" s="346"/>
      <c r="CV65" s="346"/>
      <c r="CW65" s="346"/>
      <c r="CX65" s="346"/>
      <c r="CY65" s="346"/>
      <c r="CZ65" s="346"/>
      <c r="DA65" s="346"/>
      <c r="DB65" s="346"/>
      <c r="DC65" s="346"/>
      <c r="DD65" s="346"/>
      <c r="DE65" s="346"/>
      <c r="DF65" s="346"/>
      <c r="DG65" s="346"/>
      <c r="DH65" s="346"/>
      <c r="DI65" s="346"/>
      <c r="DJ65" s="346"/>
      <c r="DK65" s="346"/>
      <c r="DL65" s="346"/>
      <c r="DM65" s="346"/>
      <c r="DN65" s="346"/>
      <c r="DO65" s="346"/>
      <c r="DP65" s="346"/>
      <c r="DQ65" s="346"/>
      <c r="DR65" s="346"/>
      <c r="DS65" s="346"/>
      <c r="DT65" s="346"/>
      <c r="DU65" s="346"/>
      <c r="DV65" s="346"/>
      <c r="DW65" s="346"/>
      <c r="DX65" s="346"/>
      <c r="DY65" s="346"/>
      <c r="DZ65" s="346"/>
      <c r="EA65" s="346"/>
      <c r="EB65" s="346"/>
      <c r="EC65" s="346"/>
      <c r="ED65" s="346"/>
      <c r="EE65" s="346"/>
      <c r="EF65" s="346"/>
      <c r="EG65" s="346"/>
      <c r="EH65" s="346"/>
      <c r="EI65" s="346"/>
      <c r="EJ65" s="346"/>
      <c r="EK65" s="346"/>
      <c r="EL65" s="346"/>
      <c r="EM65" s="346"/>
      <c r="EN65" s="346"/>
      <c r="EO65" s="346"/>
      <c r="EP65" s="346"/>
      <c r="EQ65" s="346"/>
      <c r="ER65" s="346"/>
      <c r="ES65" s="346"/>
      <c r="ET65" s="346"/>
      <c r="EU65" s="346"/>
      <c r="EV65" s="346"/>
      <c r="EW65" s="346"/>
      <c r="EX65" s="346"/>
      <c r="EY65" s="346"/>
      <c r="EZ65" s="346"/>
      <c r="FA65" s="346"/>
      <c r="FB65" s="346"/>
      <c r="FC65" s="346"/>
      <c r="FD65" s="346"/>
      <c r="FE65" s="346"/>
      <c r="FF65" s="346"/>
      <c r="FG65" s="346"/>
      <c r="FH65" s="346"/>
      <c r="FI65" s="346"/>
      <c r="FJ65" s="346"/>
      <c r="FK65" s="346"/>
      <c r="FL65" s="346"/>
      <c r="FM65" s="346"/>
      <c r="FN65" s="346"/>
      <c r="FO65" s="346"/>
      <c r="FP65" s="346"/>
      <c r="FQ65" s="346"/>
      <c r="FR65" s="346"/>
      <c r="FS65" s="346"/>
      <c r="FT65" s="346"/>
      <c r="FU65" s="346"/>
      <c r="FV65" s="346"/>
      <c r="FW65" s="346"/>
      <c r="FX65" s="346"/>
      <c r="FY65" s="346"/>
      <c r="FZ65" s="346"/>
      <c r="GA65" s="346"/>
      <c r="GB65" s="346"/>
      <c r="GC65" s="346"/>
      <c r="GD65" s="346"/>
      <c r="GE65" s="346"/>
      <c r="GF65" s="346"/>
      <c r="GG65" s="346"/>
      <c r="GH65" s="346"/>
      <c r="GI65" s="346"/>
      <c r="GJ65" s="346"/>
      <c r="GK65" s="346"/>
      <c r="GL65" s="346"/>
      <c r="GM65" s="346"/>
      <c r="GN65" s="346"/>
      <c r="GO65" s="346"/>
      <c r="GP65" s="346"/>
      <c r="GQ65" s="346"/>
      <c r="GR65" s="346"/>
      <c r="GS65" s="346"/>
      <c r="GT65" s="346"/>
      <c r="GU65" s="346"/>
      <c r="GV65" s="346"/>
      <c r="GW65" s="346"/>
      <c r="GX65" s="346"/>
      <c r="GY65" s="346"/>
      <c r="GZ65" s="346"/>
      <c r="HA65" s="346"/>
      <c r="HB65" s="346"/>
    </row>
    <row r="66" spans="1:210" ht="15" customHeight="1" x14ac:dyDescent="0.3">
      <c r="A66" s="755"/>
      <c r="B66" s="687">
        <f>SUM(B64-B65)</f>
        <v>819651.36653924093</v>
      </c>
      <c r="C66" s="687">
        <f t="shared" ref="C66" si="189">SUM(C64-C65)</f>
        <v>0</v>
      </c>
      <c r="D66" s="687">
        <f t="shared" ref="D66" si="190">SUM(D64-D65)</f>
        <v>-537502.09647231502</v>
      </c>
      <c r="E66" s="687">
        <f t="shared" ref="E66" si="191">SUM(E64-E65)</f>
        <v>-547968.52229934768</v>
      </c>
      <c r="F66" s="687">
        <f t="shared" ref="F66" si="192">SUM(F64-F65)</f>
        <v>-265819.25223242189</v>
      </c>
      <c r="G66" s="687">
        <f t="shared" ref="G66" si="193">SUM(G64-G65)</f>
        <v>0</v>
      </c>
      <c r="H66" s="687">
        <f>SUM(H64-H65)</f>
        <v>-225946.36439755862</v>
      </c>
      <c r="I66" s="615">
        <f>SUM(H64-H65)/H65</f>
        <v>-0.15</v>
      </c>
      <c r="J66" s="711">
        <f>SUM(J64-J65)</f>
        <v>-18</v>
      </c>
      <c r="K66" s="663">
        <f t="shared" ref="K66" si="194">SUM(K64-K65)</f>
        <v>-484</v>
      </c>
      <c r="L66" s="711">
        <f t="shared" ref="L66" si="195">SUM(L64-L65)</f>
        <v>-18</v>
      </c>
      <c r="M66" s="705">
        <f t="shared" ref="M66" si="196">SUM(M64-M65)</f>
        <v>0</v>
      </c>
      <c r="N66" s="705">
        <f t="shared" ref="N66" si="197">SUM(N64-N65)</f>
        <v>0</v>
      </c>
      <c r="O66" s="705">
        <f t="shared" ref="O66" si="198">SUM(O64-O65)</f>
        <v>0</v>
      </c>
      <c r="P66" s="705">
        <f t="shared" ref="P66" si="199">SUM(P64-P65)</f>
        <v>0</v>
      </c>
      <c r="Q66" s="711">
        <f t="shared" ref="Q66" si="200">SUM(Q64-Q65)</f>
        <v>-18</v>
      </c>
      <c r="R66" s="705">
        <f t="shared" ref="R66" si="201">SUM(R64-R65)</f>
        <v>5</v>
      </c>
      <c r="S66" s="770">
        <f t="shared" ref="S66" si="202">SUM(S64-S65)</f>
        <v>-2.591067758420558E-3</v>
      </c>
      <c r="T66" s="345"/>
    </row>
    <row r="67" spans="1:210" s="342" customFormat="1" ht="15" customHeight="1" x14ac:dyDescent="0.3">
      <c r="A67" s="755"/>
      <c r="B67" s="589"/>
      <c r="C67" s="589"/>
      <c r="D67" s="589"/>
      <c r="E67" s="589"/>
      <c r="F67" s="589"/>
      <c r="G67" s="589"/>
      <c r="H67" s="589"/>
      <c r="I67" s="615"/>
      <c r="J67" s="616"/>
      <c r="K67" s="208"/>
      <c r="L67" s="676"/>
      <c r="M67" s="676"/>
      <c r="N67" s="199"/>
      <c r="O67" s="199"/>
      <c r="P67" s="199"/>
      <c r="Q67" s="616"/>
      <c r="R67" s="616"/>
      <c r="S67" s="315"/>
      <c r="T67" s="345"/>
      <c r="U67" s="346"/>
      <c r="V67" s="346"/>
      <c r="W67" s="346"/>
      <c r="X67" s="346"/>
      <c r="Y67" s="346"/>
      <c r="Z67" s="346"/>
      <c r="AA67" s="346"/>
      <c r="AB67" s="346"/>
      <c r="AC67" s="346"/>
      <c r="AD67" s="346"/>
      <c r="AE67" s="346"/>
      <c r="AF67" s="346"/>
      <c r="AG67" s="346"/>
      <c r="AH67" s="346"/>
      <c r="AI67" s="346"/>
      <c r="AJ67" s="346"/>
      <c r="AK67" s="346"/>
      <c r="AL67" s="346"/>
      <c r="AM67" s="346"/>
      <c r="AN67" s="346"/>
      <c r="AO67" s="346"/>
      <c r="AP67" s="346"/>
      <c r="AQ67" s="346"/>
      <c r="AR67" s="346"/>
      <c r="AS67" s="346"/>
      <c r="AT67" s="346"/>
      <c r="AU67" s="346"/>
      <c r="AV67" s="346"/>
      <c r="AW67" s="346"/>
      <c r="AX67" s="346"/>
      <c r="AY67" s="346"/>
      <c r="AZ67" s="346"/>
      <c r="BA67" s="346"/>
      <c r="BB67" s="346"/>
      <c r="BC67" s="346"/>
      <c r="BD67" s="346"/>
      <c r="BE67" s="346"/>
      <c r="BF67" s="346"/>
      <c r="BG67" s="346"/>
      <c r="BH67" s="346"/>
      <c r="BI67" s="346"/>
      <c r="BJ67" s="346"/>
      <c r="BK67" s="346"/>
      <c r="BL67" s="346"/>
      <c r="BM67" s="346"/>
      <c r="BN67" s="346"/>
      <c r="BO67" s="346"/>
      <c r="BP67" s="346"/>
      <c r="BQ67" s="346"/>
      <c r="BR67" s="346"/>
      <c r="BS67" s="346"/>
      <c r="BT67" s="346"/>
      <c r="BU67" s="346"/>
      <c r="BV67" s="346"/>
      <c r="BW67" s="346"/>
      <c r="BX67" s="346"/>
      <c r="BY67" s="346"/>
      <c r="BZ67" s="346"/>
      <c r="CA67" s="346"/>
      <c r="CB67" s="346"/>
      <c r="CC67" s="346"/>
      <c r="CD67" s="346"/>
      <c r="CE67" s="346"/>
      <c r="CF67" s="346"/>
      <c r="CG67" s="346"/>
      <c r="CH67" s="346"/>
      <c r="CI67" s="346"/>
      <c r="CJ67" s="346"/>
      <c r="CK67" s="346"/>
      <c r="CL67" s="346"/>
      <c r="CM67" s="346"/>
      <c r="CN67" s="346"/>
      <c r="CO67" s="346"/>
      <c r="CP67" s="346"/>
      <c r="CQ67" s="346"/>
      <c r="CR67" s="346"/>
      <c r="CS67" s="346"/>
      <c r="CT67" s="346"/>
      <c r="CU67" s="346"/>
      <c r="CV67" s="346"/>
      <c r="CW67" s="346"/>
      <c r="CX67" s="346"/>
      <c r="CY67" s="346"/>
      <c r="CZ67" s="346"/>
      <c r="DA67" s="346"/>
      <c r="DB67" s="346"/>
      <c r="DC67" s="346"/>
      <c r="DD67" s="346"/>
      <c r="DE67" s="346"/>
      <c r="DF67" s="346"/>
      <c r="DG67" s="346"/>
      <c r="DH67" s="346"/>
      <c r="DI67" s="346"/>
      <c r="DJ67" s="346"/>
      <c r="DK67" s="346"/>
      <c r="DL67" s="346"/>
      <c r="DM67" s="346"/>
      <c r="DN67" s="346"/>
      <c r="DO67" s="346"/>
      <c r="DP67" s="346"/>
      <c r="DQ67" s="346"/>
      <c r="DR67" s="346"/>
      <c r="DS67" s="346"/>
      <c r="DT67" s="346"/>
      <c r="DU67" s="346"/>
      <c r="DV67" s="346"/>
      <c r="DW67" s="346"/>
      <c r="DX67" s="346"/>
      <c r="DY67" s="346"/>
      <c r="DZ67" s="346"/>
      <c r="EA67" s="346"/>
      <c r="EB67" s="346"/>
      <c r="EC67" s="346"/>
      <c r="ED67" s="346"/>
      <c r="EE67" s="346"/>
      <c r="EF67" s="346"/>
      <c r="EG67" s="346"/>
      <c r="EH67" s="346"/>
      <c r="EI67" s="346"/>
      <c r="EJ67" s="346"/>
      <c r="EK67" s="346"/>
      <c r="EL67" s="346"/>
      <c r="EM67" s="346"/>
      <c r="EN67" s="346"/>
      <c r="EO67" s="346"/>
      <c r="EP67" s="346"/>
      <c r="EQ67" s="346"/>
      <c r="ER67" s="346"/>
      <c r="ES67" s="346"/>
      <c r="ET67" s="346"/>
      <c r="EU67" s="346"/>
      <c r="EV67" s="346"/>
      <c r="EW67" s="346"/>
      <c r="EX67" s="346"/>
      <c r="EY67" s="346"/>
      <c r="EZ67" s="346"/>
      <c r="FA67" s="346"/>
      <c r="FB67" s="346"/>
      <c r="FC67" s="346"/>
      <c r="FD67" s="346"/>
      <c r="FE67" s="346"/>
      <c r="FF67" s="346"/>
      <c r="FG67" s="346"/>
      <c r="FH67" s="346"/>
      <c r="FI67" s="346"/>
      <c r="FJ67" s="346"/>
      <c r="FK67" s="346"/>
      <c r="FL67" s="346"/>
      <c r="FM67" s="346"/>
      <c r="FN67" s="346"/>
      <c r="FO67" s="346"/>
      <c r="FP67" s="346"/>
      <c r="FQ67" s="346"/>
      <c r="FR67" s="346"/>
      <c r="FS67" s="346"/>
      <c r="FT67" s="346"/>
      <c r="FU67" s="346"/>
      <c r="FV67" s="346"/>
      <c r="FW67" s="346"/>
      <c r="FX67" s="346"/>
      <c r="FY67" s="346"/>
      <c r="FZ67" s="346"/>
      <c r="GA67" s="346"/>
      <c r="GB67" s="346"/>
      <c r="GC67" s="346"/>
      <c r="GD67" s="346"/>
      <c r="GE67" s="346"/>
      <c r="GF67" s="346"/>
      <c r="GG67" s="346"/>
      <c r="GH67" s="346"/>
      <c r="GI67" s="346"/>
      <c r="GJ67" s="346"/>
      <c r="GK67" s="346"/>
      <c r="GL67" s="346"/>
      <c r="GM67" s="346"/>
      <c r="GN67" s="346"/>
      <c r="GO67" s="346"/>
      <c r="GP67" s="346"/>
      <c r="GQ67" s="346"/>
      <c r="GR67" s="346"/>
      <c r="GS67" s="346"/>
      <c r="GT67" s="346"/>
      <c r="GU67" s="346"/>
      <c r="GV67" s="346"/>
      <c r="GW67" s="346"/>
      <c r="GX67" s="346"/>
      <c r="GY67" s="346"/>
      <c r="GZ67" s="346"/>
      <c r="HA67" s="346"/>
      <c r="HB67" s="346"/>
    </row>
    <row r="68" spans="1:210" ht="15" customHeight="1" x14ac:dyDescent="0.3">
      <c r="A68" s="755" t="s">
        <v>57</v>
      </c>
      <c r="B68" s="610">
        <f>'FY22 Prelim '!Y59</f>
        <v>256043.11774810156</v>
      </c>
      <c r="C68" s="610">
        <f>'FY22 Prelim '!Z59</f>
        <v>41180.30038503914</v>
      </c>
      <c r="D68" s="610">
        <f>'FY22 Prelim '!AA59</f>
        <v>96789.286887217866</v>
      </c>
      <c r="E68" s="610">
        <f>'FY22 Prelim '!AB59</f>
        <v>82666.664436530977</v>
      </c>
      <c r="F68" s="610">
        <f>'FY22 Prelim '!AC59</f>
        <v>476679.36945688952</v>
      </c>
      <c r="G68" s="610">
        <f>'FY22 Prelim '!Q59</f>
        <v>0</v>
      </c>
      <c r="H68" s="610">
        <f>'FY22 Prelim '!BB59</f>
        <v>407421.93126892409</v>
      </c>
      <c r="I68" s="635"/>
      <c r="J68" s="636">
        <f>'FY22 Formula Count'!N53</f>
        <v>358</v>
      </c>
      <c r="K68" s="610">
        <f>'FY22 Prelim '!AX59</f>
        <v>1138</v>
      </c>
      <c r="L68" s="613">
        <f>'FY22 Formula Count'!F53</f>
        <v>359</v>
      </c>
      <c r="M68" s="613">
        <f>'FY22 Formula Count'!G53</f>
        <v>3</v>
      </c>
      <c r="N68" s="613">
        <f>'FY22 Formula Count'!I53</f>
        <v>0</v>
      </c>
      <c r="O68" s="613">
        <f>'FY22 Formula Count'!J53</f>
        <v>0</v>
      </c>
      <c r="P68" s="613">
        <f>'FY22 Formula Count'!K53</f>
        <v>2</v>
      </c>
      <c r="Q68" s="613">
        <f>'FY22 Formula Count'!N53</f>
        <v>358</v>
      </c>
      <c r="R68" s="613">
        <f>'FY22 Formula Count'!P53</f>
        <v>3432</v>
      </c>
      <c r="S68" s="769">
        <f>'FY22 Formula Count'!R53</f>
        <v>0.10431235431235432</v>
      </c>
      <c r="T68" s="345"/>
    </row>
    <row r="69" spans="1:210" s="342" customFormat="1" ht="15" customHeight="1" thickBot="1" x14ac:dyDescent="0.35">
      <c r="A69" s="755">
        <v>2021</v>
      </c>
      <c r="B69" s="670">
        <f>'FY21 Allocations'!Y59</f>
        <v>277636.29461547465</v>
      </c>
      <c r="C69" s="670">
        <f>'FY21 Allocations'!Z59</f>
        <v>46887.644880789259</v>
      </c>
      <c r="D69" s="670">
        <f>'FY21 Allocations'!AA59</f>
        <v>97991.900817763104</v>
      </c>
      <c r="E69" s="670">
        <f>'FY21 Allocations'!AB59</f>
        <v>82915.286949632296</v>
      </c>
      <c r="F69" s="670">
        <f>'FY21 Allocations'!AC59</f>
        <v>505431.12726365932</v>
      </c>
      <c r="G69" s="670">
        <f>'FY21 Allocations'!Q59</f>
        <v>0</v>
      </c>
      <c r="H69" s="670">
        <f>'FY21 Allocations'!BB59</f>
        <v>471499.36903949559</v>
      </c>
      <c r="I69" s="615"/>
      <c r="J69" s="712">
        <f>'FY21 Formula Counts '!N53</f>
        <v>455</v>
      </c>
      <c r="K69" s="670">
        <f>'FY21 Allocations'!AX59</f>
        <v>1036</v>
      </c>
      <c r="L69" s="710">
        <f>'FY21 Formula Counts '!F53</f>
        <v>453</v>
      </c>
      <c r="M69" s="710">
        <f>'FY21 Formula Counts '!G53</f>
        <v>5</v>
      </c>
      <c r="N69" s="710">
        <f>'FY21 Formula Counts '!I53</f>
        <v>0</v>
      </c>
      <c r="O69" s="710">
        <f>'FY21 Formula Counts '!J53</f>
        <v>0</v>
      </c>
      <c r="P69" s="710">
        <f>'FY21 Formula Counts '!K53</f>
        <v>7</v>
      </c>
      <c r="Q69" s="710">
        <f>'FY21 Formula Counts '!N53</f>
        <v>455</v>
      </c>
      <c r="R69" s="710">
        <f>'FY21 Formula Counts '!P53</f>
        <v>3490</v>
      </c>
      <c r="S69" s="765">
        <f>'FY21 Formula Counts '!R53</f>
        <v>0.13037249283667621</v>
      </c>
      <c r="T69" s="345"/>
      <c r="U69" s="346"/>
      <c r="V69" s="346"/>
      <c r="W69" s="346"/>
      <c r="X69" s="346"/>
      <c r="Y69" s="346"/>
      <c r="Z69" s="346"/>
      <c r="AA69" s="346"/>
      <c r="AB69" s="346"/>
      <c r="AC69" s="346"/>
      <c r="AD69" s="346"/>
      <c r="AE69" s="346"/>
      <c r="AF69" s="346"/>
      <c r="AG69" s="346"/>
      <c r="AH69" s="346"/>
      <c r="AI69" s="346"/>
      <c r="AJ69" s="346"/>
      <c r="AK69" s="346"/>
      <c r="AL69" s="346"/>
      <c r="AM69" s="346"/>
      <c r="AN69" s="346"/>
      <c r="AO69" s="346"/>
      <c r="AP69" s="346"/>
      <c r="AQ69" s="346"/>
      <c r="AR69" s="346"/>
      <c r="AS69" s="346"/>
      <c r="AT69" s="346"/>
      <c r="AU69" s="346"/>
      <c r="AV69" s="346"/>
      <c r="AW69" s="346"/>
      <c r="AX69" s="346"/>
      <c r="AY69" s="346"/>
      <c r="AZ69" s="346"/>
      <c r="BA69" s="346"/>
      <c r="BB69" s="346"/>
      <c r="BC69" s="346"/>
      <c r="BD69" s="346"/>
      <c r="BE69" s="346"/>
      <c r="BF69" s="346"/>
      <c r="BG69" s="346"/>
      <c r="BH69" s="346"/>
      <c r="BI69" s="346"/>
      <c r="BJ69" s="346"/>
      <c r="BK69" s="346"/>
      <c r="BL69" s="346"/>
      <c r="BM69" s="346"/>
      <c r="BN69" s="346"/>
      <c r="BO69" s="346"/>
      <c r="BP69" s="346"/>
      <c r="BQ69" s="346"/>
      <c r="BR69" s="346"/>
      <c r="BS69" s="346"/>
      <c r="BT69" s="346"/>
      <c r="BU69" s="346"/>
      <c r="BV69" s="346"/>
      <c r="BW69" s="346"/>
      <c r="BX69" s="346"/>
      <c r="BY69" s="346"/>
      <c r="BZ69" s="346"/>
      <c r="CA69" s="346"/>
      <c r="CB69" s="346"/>
      <c r="CC69" s="346"/>
      <c r="CD69" s="346"/>
      <c r="CE69" s="346"/>
      <c r="CF69" s="346"/>
      <c r="CG69" s="346"/>
      <c r="CH69" s="346"/>
      <c r="CI69" s="346"/>
      <c r="CJ69" s="346"/>
      <c r="CK69" s="346"/>
      <c r="CL69" s="346"/>
      <c r="CM69" s="346"/>
      <c r="CN69" s="346"/>
      <c r="CO69" s="346"/>
      <c r="CP69" s="346"/>
      <c r="CQ69" s="346"/>
      <c r="CR69" s="346"/>
      <c r="CS69" s="346"/>
      <c r="CT69" s="346"/>
      <c r="CU69" s="346"/>
      <c r="CV69" s="346"/>
      <c r="CW69" s="346"/>
      <c r="CX69" s="346"/>
      <c r="CY69" s="346"/>
      <c r="CZ69" s="346"/>
      <c r="DA69" s="346"/>
      <c r="DB69" s="346"/>
      <c r="DC69" s="346"/>
      <c r="DD69" s="346"/>
      <c r="DE69" s="346"/>
      <c r="DF69" s="346"/>
      <c r="DG69" s="346"/>
      <c r="DH69" s="346"/>
      <c r="DI69" s="346"/>
      <c r="DJ69" s="346"/>
      <c r="DK69" s="346"/>
      <c r="DL69" s="346"/>
      <c r="DM69" s="346"/>
      <c r="DN69" s="346"/>
      <c r="DO69" s="346"/>
      <c r="DP69" s="346"/>
      <c r="DQ69" s="346"/>
      <c r="DR69" s="346"/>
      <c r="DS69" s="346"/>
      <c r="DT69" s="346"/>
      <c r="DU69" s="346"/>
      <c r="DV69" s="346"/>
      <c r="DW69" s="346"/>
      <c r="DX69" s="346"/>
      <c r="DY69" s="346"/>
      <c r="DZ69" s="346"/>
      <c r="EA69" s="346"/>
      <c r="EB69" s="346"/>
      <c r="EC69" s="346"/>
      <c r="ED69" s="346"/>
      <c r="EE69" s="346"/>
      <c r="EF69" s="346"/>
      <c r="EG69" s="346"/>
      <c r="EH69" s="346"/>
      <c r="EI69" s="346"/>
      <c r="EJ69" s="346"/>
      <c r="EK69" s="346"/>
      <c r="EL69" s="346"/>
      <c r="EM69" s="346"/>
      <c r="EN69" s="346"/>
      <c r="EO69" s="346"/>
      <c r="EP69" s="346"/>
      <c r="EQ69" s="346"/>
      <c r="ER69" s="346"/>
      <c r="ES69" s="346"/>
      <c r="ET69" s="346"/>
      <c r="EU69" s="346"/>
      <c r="EV69" s="346"/>
      <c r="EW69" s="346"/>
      <c r="EX69" s="346"/>
      <c r="EY69" s="346"/>
      <c r="EZ69" s="346"/>
      <c r="FA69" s="346"/>
      <c r="FB69" s="346"/>
      <c r="FC69" s="346"/>
      <c r="FD69" s="346"/>
      <c r="FE69" s="346"/>
      <c r="FF69" s="346"/>
      <c r="FG69" s="346"/>
      <c r="FH69" s="346"/>
      <c r="FI69" s="346"/>
      <c r="FJ69" s="346"/>
      <c r="FK69" s="346"/>
      <c r="FL69" s="346"/>
      <c r="FM69" s="346"/>
      <c r="FN69" s="346"/>
      <c r="FO69" s="346"/>
      <c r="FP69" s="346"/>
      <c r="FQ69" s="346"/>
      <c r="FR69" s="346"/>
      <c r="FS69" s="346"/>
      <c r="FT69" s="346"/>
      <c r="FU69" s="346"/>
      <c r="FV69" s="346"/>
      <c r="FW69" s="346"/>
      <c r="FX69" s="346"/>
      <c r="FY69" s="346"/>
      <c r="FZ69" s="346"/>
      <c r="GA69" s="346"/>
      <c r="GB69" s="346"/>
      <c r="GC69" s="346"/>
      <c r="GD69" s="346"/>
      <c r="GE69" s="346"/>
      <c r="GF69" s="346"/>
      <c r="GG69" s="346"/>
      <c r="GH69" s="346"/>
      <c r="GI69" s="346"/>
      <c r="GJ69" s="346"/>
      <c r="GK69" s="346"/>
      <c r="GL69" s="346"/>
      <c r="GM69" s="346"/>
      <c r="GN69" s="346"/>
      <c r="GO69" s="346"/>
      <c r="GP69" s="346"/>
      <c r="GQ69" s="346"/>
      <c r="GR69" s="346"/>
      <c r="GS69" s="346"/>
      <c r="GT69" s="346"/>
      <c r="GU69" s="346"/>
      <c r="GV69" s="346"/>
      <c r="GW69" s="346"/>
      <c r="GX69" s="346"/>
      <c r="GY69" s="346"/>
      <c r="GZ69" s="346"/>
      <c r="HA69" s="346"/>
      <c r="HB69" s="346"/>
    </row>
    <row r="70" spans="1:210" ht="15" customHeight="1" x14ac:dyDescent="0.3">
      <c r="A70" s="755"/>
      <c r="B70" s="688">
        <f>SUM(B68-B69)</f>
        <v>-21593.176867373084</v>
      </c>
      <c r="C70" s="688">
        <f t="shared" ref="C70" si="203">SUM(C68-C69)</f>
        <v>-5707.3444957501197</v>
      </c>
      <c r="D70" s="688">
        <f t="shared" ref="D70" si="204">SUM(D68-D69)</f>
        <v>-1202.613930545238</v>
      </c>
      <c r="E70" s="689">
        <f t="shared" ref="E70" si="205">SUM(E68-E69)</f>
        <v>-248.62251310131978</v>
      </c>
      <c r="F70" s="688">
        <f t="shared" ref="F70" si="206">SUM(F68-F69)</f>
        <v>-28751.757806769805</v>
      </c>
      <c r="G70" s="689">
        <f t="shared" ref="G70" si="207">SUM(G68-G69)</f>
        <v>0</v>
      </c>
      <c r="H70" s="689">
        <f>SUM(H68-H69)</f>
        <v>-64077.437770571501</v>
      </c>
      <c r="I70" s="617">
        <f>SUM(H68-H69)/H69</f>
        <v>-0.13590142846024464</v>
      </c>
      <c r="J70" s="692">
        <f>SUM(J68-J69)</f>
        <v>-97</v>
      </c>
      <c r="K70" s="696">
        <f t="shared" ref="K70" si="208">SUM(K68-K69)</f>
        <v>102</v>
      </c>
      <c r="L70" s="692">
        <f t="shared" ref="L70" si="209">SUM(L68-L69)</f>
        <v>-94</v>
      </c>
      <c r="M70" s="692">
        <f t="shared" ref="M70" si="210">SUM(M68-M69)</f>
        <v>-2</v>
      </c>
      <c r="N70" s="692">
        <f t="shared" ref="N70" si="211">SUM(N68-N69)</f>
        <v>0</v>
      </c>
      <c r="O70" s="692">
        <f t="shared" ref="O70" si="212">SUM(O68-O69)</f>
        <v>0</v>
      </c>
      <c r="P70" s="692">
        <f t="shared" ref="P70" si="213">SUM(P68-P69)</f>
        <v>-5</v>
      </c>
      <c r="Q70" s="692">
        <f t="shared" ref="Q70" si="214">SUM(Q68-Q69)</f>
        <v>-97</v>
      </c>
      <c r="R70" s="692">
        <f t="shared" ref="R70" si="215">SUM(R68-R69)</f>
        <v>-58</v>
      </c>
      <c r="S70" s="770">
        <f t="shared" ref="S70" si="216">SUM(S68-S69)</f>
        <v>-2.6060138524321888E-2</v>
      </c>
      <c r="T70" s="735"/>
    </row>
    <row r="71" spans="1:210" s="342" customFormat="1" ht="15" customHeight="1" x14ac:dyDescent="0.3">
      <c r="A71" s="755"/>
      <c r="B71" s="677"/>
      <c r="C71" s="677"/>
      <c r="D71" s="677"/>
      <c r="E71" s="677"/>
      <c r="F71" s="677"/>
      <c r="G71" s="677"/>
      <c r="H71" s="677"/>
      <c r="I71" s="615"/>
      <c r="J71" s="677"/>
      <c r="K71" s="699"/>
      <c r="L71" s="643"/>
      <c r="M71" s="643"/>
      <c r="N71" s="678"/>
      <c r="O71" s="678"/>
      <c r="P71" s="678"/>
      <c r="Q71" s="678"/>
      <c r="R71" s="678"/>
      <c r="S71" s="776"/>
      <c r="T71" s="345"/>
      <c r="U71" s="346"/>
      <c r="V71" s="346"/>
      <c r="W71" s="346"/>
      <c r="X71" s="346"/>
      <c r="Y71" s="346"/>
      <c r="Z71" s="346"/>
      <c r="AA71" s="346"/>
      <c r="AB71" s="346"/>
      <c r="AC71" s="346"/>
      <c r="AD71" s="346"/>
      <c r="AE71" s="346"/>
      <c r="AF71" s="346"/>
      <c r="AG71" s="346"/>
      <c r="AH71" s="346"/>
      <c r="AI71" s="346"/>
      <c r="AJ71" s="346"/>
      <c r="AK71" s="346"/>
      <c r="AL71" s="346"/>
      <c r="AM71" s="346"/>
      <c r="AN71" s="346"/>
      <c r="AO71" s="346"/>
      <c r="AP71" s="346"/>
      <c r="AQ71" s="346"/>
      <c r="AR71" s="346"/>
      <c r="AS71" s="346"/>
      <c r="AT71" s="346"/>
      <c r="AU71" s="346"/>
      <c r="AV71" s="346"/>
      <c r="AW71" s="346"/>
      <c r="AX71" s="346"/>
      <c r="AY71" s="346"/>
      <c r="AZ71" s="346"/>
      <c r="BA71" s="346"/>
      <c r="BB71" s="346"/>
      <c r="BC71" s="346"/>
      <c r="BD71" s="346"/>
      <c r="BE71" s="346"/>
      <c r="BF71" s="346"/>
      <c r="BG71" s="346"/>
      <c r="BH71" s="346"/>
      <c r="BI71" s="346"/>
      <c r="BJ71" s="346"/>
      <c r="BK71" s="346"/>
      <c r="BL71" s="346"/>
      <c r="BM71" s="346"/>
      <c r="BN71" s="346"/>
      <c r="BO71" s="346"/>
      <c r="BP71" s="346"/>
      <c r="BQ71" s="346"/>
      <c r="BR71" s="346"/>
      <c r="BS71" s="346"/>
      <c r="BT71" s="346"/>
      <c r="BU71" s="346"/>
      <c r="BV71" s="346"/>
      <c r="BW71" s="346"/>
      <c r="BX71" s="346"/>
      <c r="BY71" s="346"/>
      <c r="BZ71" s="346"/>
      <c r="CA71" s="346"/>
      <c r="CB71" s="346"/>
      <c r="CC71" s="346"/>
      <c r="CD71" s="346"/>
      <c r="CE71" s="346"/>
      <c r="CF71" s="346"/>
      <c r="CG71" s="346"/>
      <c r="CH71" s="346"/>
      <c r="CI71" s="346"/>
      <c r="CJ71" s="346"/>
      <c r="CK71" s="346"/>
      <c r="CL71" s="346"/>
      <c r="CM71" s="346"/>
      <c r="CN71" s="346"/>
      <c r="CO71" s="346"/>
      <c r="CP71" s="346"/>
      <c r="CQ71" s="346"/>
      <c r="CR71" s="346"/>
      <c r="CS71" s="346"/>
      <c r="CT71" s="346"/>
      <c r="CU71" s="346"/>
      <c r="CV71" s="346"/>
      <c r="CW71" s="346"/>
      <c r="CX71" s="346"/>
      <c r="CY71" s="346"/>
      <c r="CZ71" s="346"/>
      <c r="DA71" s="346"/>
      <c r="DB71" s="346"/>
      <c r="DC71" s="346"/>
      <c r="DD71" s="346"/>
      <c r="DE71" s="346"/>
      <c r="DF71" s="346"/>
      <c r="DG71" s="346"/>
      <c r="DH71" s="346"/>
      <c r="DI71" s="346"/>
      <c r="DJ71" s="346"/>
      <c r="DK71" s="346"/>
      <c r="DL71" s="346"/>
      <c r="DM71" s="346"/>
      <c r="DN71" s="346"/>
      <c r="DO71" s="346"/>
      <c r="DP71" s="346"/>
      <c r="DQ71" s="346"/>
      <c r="DR71" s="346"/>
      <c r="DS71" s="346"/>
      <c r="DT71" s="346"/>
      <c r="DU71" s="346"/>
      <c r="DV71" s="346"/>
      <c r="DW71" s="346"/>
      <c r="DX71" s="346"/>
      <c r="DY71" s="346"/>
      <c r="DZ71" s="346"/>
      <c r="EA71" s="346"/>
      <c r="EB71" s="346"/>
      <c r="EC71" s="346"/>
      <c r="ED71" s="346"/>
      <c r="EE71" s="346"/>
      <c r="EF71" s="346"/>
      <c r="EG71" s="346"/>
      <c r="EH71" s="346"/>
      <c r="EI71" s="346"/>
      <c r="EJ71" s="346"/>
      <c r="EK71" s="346"/>
      <c r="EL71" s="346"/>
      <c r="EM71" s="346"/>
      <c r="EN71" s="346"/>
      <c r="EO71" s="346"/>
      <c r="EP71" s="346"/>
      <c r="EQ71" s="346"/>
      <c r="ER71" s="346"/>
      <c r="ES71" s="346"/>
      <c r="ET71" s="346"/>
      <c r="EU71" s="346"/>
      <c r="EV71" s="346"/>
      <c r="EW71" s="346"/>
      <c r="EX71" s="346"/>
      <c r="EY71" s="346"/>
      <c r="EZ71" s="346"/>
      <c r="FA71" s="346"/>
      <c r="FB71" s="346"/>
      <c r="FC71" s="346"/>
      <c r="FD71" s="346"/>
      <c r="FE71" s="346"/>
      <c r="FF71" s="346"/>
      <c r="FG71" s="346"/>
      <c r="FH71" s="346"/>
      <c r="FI71" s="346"/>
      <c r="FJ71" s="346"/>
      <c r="FK71" s="346"/>
      <c r="FL71" s="346"/>
      <c r="FM71" s="346"/>
      <c r="FN71" s="346"/>
      <c r="FO71" s="346"/>
      <c r="FP71" s="346"/>
      <c r="FQ71" s="346"/>
      <c r="FR71" s="346"/>
      <c r="FS71" s="346"/>
      <c r="FT71" s="346"/>
      <c r="FU71" s="346"/>
      <c r="FV71" s="346"/>
      <c r="FW71" s="346"/>
      <c r="FX71" s="346"/>
      <c r="FY71" s="346"/>
      <c r="FZ71" s="346"/>
      <c r="GA71" s="346"/>
      <c r="GB71" s="346"/>
      <c r="GC71" s="346"/>
      <c r="GD71" s="346"/>
      <c r="GE71" s="346"/>
      <c r="GF71" s="346"/>
      <c r="GG71" s="346"/>
      <c r="GH71" s="346"/>
      <c r="GI71" s="346"/>
      <c r="GJ71" s="346"/>
      <c r="GK71" s="346"/>
      <c r="GL71" s="346"/>
      <c r="GM71" s="346"/>
      <c r="GN71" s="346"/>
      <c r="GO71" s="346"/>
      <c r="GP71" s="346"/>
      <c r="GQ71" s="346"/>
      <c r="GR71" s="346"/>
      <c r="GS71" s="346"/>
      <c r="GT71" s="346"/>
      <c r="GU71" s="346"/>
      <c r="GV71" s="346"/>
      <c r="GW71" s="346"/>
      <c r="GX71" s="346"/>
      <c r="GY71" s="346"/>
      <c r="GZ71" s="346"/>
      <c r="HA71" s="346"/>
      <c r="HB71" s="346"/>
    </row>
    <row r="72" spans="1:210" ht="15" customHeight="1" x14ac:dyDescent="0.3">
      <c r="A72" s="755" t="s">
        <v>58</v>
      </c>
      <c r="B72" s="610">
        <f>'FY22 Prelim '!Y68</f>
        <v>544823.57107416017</v>
      </c>
      <c r="C72" s="610">
        <f>'FY22 Prelim '!Z68</f>
        <v>134678.86609199285</v>
      </c>
      <c r="D72" s="610">
        <f>'FY22 Prelim '!AA68</f>
        <v>309562.81625510572</v>
      </c>
      <c r="E72" s="610">
        <f>'FY22 Prelim '!AB68</f>
        <v>273636.16524387471</v>
      </c>
      <c r="F72" s="610">
        <f>'FY22 Prelim '!AC68</f>
        <v>1262701.4186651334</v>
      </c>
      <c r="G72" s="610">
        <f>'FY22 Prelim '!Q68</f>
        <v>0</v>
      </c>
      <c r="H72" s="610">
        <f>'FY22 Prelim '!BB68</f>
        <v>1189946.6176856365</v>
      </c>
      <c r="I72" s="615"/>
      <c r="J72" s="633">
        <f>'FY22 Formula Count'!N62</f>
        <v>861</v>
      </c>
      <c r="K72" s="582">
        <f>'FY22 Prelim '!AX68</f>
        <v>1382</v>
      </c>
      <c r="L72" s="597">
        <f>'FY22 Formula Count'!F62</f>
        <v>817</v>
      </c>
      <c r="M72" s="597">
        <f>'FY22 Formula Count'!G62</f>
        <v>2</v>
      </c>
      <c r="N72" s="597">
        <f>'FY22 Formula Count'!I62</f>
        <v>0</v>
      </c>
      <c r="O72" s="597">
        <f>'FY22 Formula Count'!J62</f>
        <v>0</v>
      </c>
      <c r="P72" s="597">
        <f>'FY22 Formula Count'!K62</f>
        <v>46</v>
      </c>
      <c r="Q72" s="597">
        <f>'FY22 Formula Count'!N62</f>
        <v>861</v>
      </c>
      <c r="R72" s="597">
        <f>'FY22 Formula Count'!P62</f>
        <v>3512</v>
      </c>
      <c r="S72" s="772">
        <f>'FY22 Formula Count'!R62</f>
        <v>0.24515945330296127</v>
      </c>
      <c r="T72" s="345"/>
    </row>
    <row r="73" spans="1:210" s="342" customFormat="1" ht="15" customHeight="1" thickBot="1" x14ac:dyDescent="0.35">
      <c r="A73" s="755">
        <v>2021</v>
      </c>
      <c r="B73" s="670">
        <f>'FY21 Allocations'!Y68</f>
        <v>527414.18981889263</v>
      </c>
      <c r="C73" s="670">
        <f>'FY21 Allocations'!Z68</f>
        <v>129097.45809179869</v>
      </c>
      <c r="D73" s="670">
        <f>'FY21 Allocations'!AA68</f>
        <v>291955.89562384877</v>
      </c>
      <c r="E73" s="670">
        <f>'FY21 Allocations'!AB68</f>
        <v>260147.16217222947</v>
      </c>
      <c r="F73" s="670">
        <f>'FY21 Allocations'!AC68</f>
        <v>1208614.7057067696</v>
      </c>
      <c r="G73" s="670">
        <f>'FY21 Allocations'!Q68</f>
        <v>62934.168146367716</v>
      </c>
      <c r="H73" s="670">
        <f>'FY21 Allocations'!BB68</f>
        <v>1260241.4182761812</v>
      </c>
      <c r="I73" s="615"/>
      <c r="J73" s="712">
        <f>'FY21 Formula Counts '!N62</f>
        <v>1025</v>
      </c>
      <c r="K73" s="670">
        <f>'FY21 Allocations'!AX68</f>
        <v>1230</v>
      </c>
      <c r="L73" s="710">
        <f>'FY21 Formula Counts '!F62</f>
        <v>978</v>
      </c>
      <c r="M73" s="710">
        <f>'FY21 Formula Counts '!G62</f>
        <v>2</v>
      </c>
      <c r="N73" s="710">
        <f>'FY21 Formula Counts '!I62</f>
        <v>0</v>
      </c>
      <c r="O73" s="710">
        <f>'FY21 Formula Counts '!J62</f>
        <v>0</v>
      </c>
      <c r="P73" s="710">
        <f>'FY21 Formula Counts '!K62</f>
        <v>49</v>
      </c>
      <c r="Q73" s="710">
        <f>'FY21 Formula Counts '!N62</f>
        <v>1025</v>
      </c>
      <c r="R73" s="710">
        <f>'FY21 Formula Counts '!P62</f>
        <v>3620</v>
      </c>
      <c r="S73" s="765">
        <f>'FY21 Formula Counts '!R62</f>
        <v>0.28314917127071826</v>
      </c>
      <c r="T73" s="345"/>
      <c r="U73" s="346"/>
      <c r="V73" s="346"/>
      <c r="W73" s="346"/>
      <c r="X73" s="346"/>
      <c r="Y73" s="346"/>
      <c r="Z73" s="346"/>
      <c r="AA73" s="346"/>
      <c r="AB73" s="346"/>
      <c r="AC73" s="346"/>
      <c r="AD73" s="346"/>
      <c r="AE73" s="346"/>
      <c r="AF73" s="346"/>
      <c r="AG73" s="346"/>
      <c r="AH73" s="346"/>
      <c r="AI73" s="346"/>
      <c r="AJ73" s="346"/>
      <c r="AK73" s="346"/>
      <c r="AL73" s="346"/>
      <c r="AM73" s="346"/>
      <c r="AN73" s="346"/>
      <c r="AO73" s="346"/>
      <c r="AP73" s="346"/>
      <c r="AQ73" s="346"/>
      <c r="AR73" s="346"/>
      <c r="AS73" s="346"/>
      <c r="AT73" s="346"/>
      <c r="AU73" s="346"/>
      <c r="AV73" s="346"/>
      <c r="AW73" s="346"/>
      <c r="AX73" s="346"/>
      <c r="AY73" s="346"/>
      <c r="AZ73" s="346"/>
      <c r="BA73" s="346"/>
      <c r="BB73" s="346"/>
      <c r="BC73" s="346"/>
      <c r="BD73" s="346"/>
      <c r="BE73" s="346"/>
      <c r="BF73" s="346"/>
      <c r="BG73" s="346"/>
      <c r="BH73" s="346"/>
      <c r="BI73" s="346"/>
      <c r="BJ73" s="346"/>
      <c r="BK73" s="346"/>
      <c r="BL73" s="346"/>
      <c r="BM73" s="346"/>
      <c r="BN73" s="346"/>
      <c r="BO73" s="346"/>
      <c r="BP73" s="346"/>
      <c r="BQ73" s="346"/>
      <c r="BR73" s="346"/>
      <c r="BS73" s="346"/>
      <c r="BT73" s="346"/>
      <c r="BU73" s="346"/>
      <c r="BV73" s="346"/>
      <c r="BW73" s="346"/>
      <c r="BX73" s="346"/>
      <c r="BY73" s="346"/>
      <c r="BZ73" s="346"/>
      <c r="CA73" s="346"/>
      <c r="CB73" s="346"/>
      <c r="CC73" s="346"/>
      <c r="CD73" s="346"/>
      <c r="CE73" s="346"/>
      <c r="CF73" s="346"/>
      <c r="CG73" s="346"/>
      <c r="CH73" s="346"/>
      <c r="CI73" s="346"/>
      <c r="CJ73" s="346"/>
      <c r="CK73" s="346"/>
      <c r="CL73" s="346"/>
      <c r="CM73" s="346"/>
      <c r="CN73" s="346"/>
      <c r="CO73" s="346"/>
      <c r="CP73" s="346"/>
      <c r="CQ73" s="346"/>
      <c r="CR73" s="346"/>
      <c r="CS73" s="346"/>
      <c r="CT73" s="346"/>
      <c r="CU73" s="346"/>
      <c r="CV73" s="346"/>
      <c r="CW73" s="346"/>
      <c r="CX73" s="346"/>
      <c r="CY73" s="346"/>
      <c r="CZ73" s="346"/>
      <c r="DA73" s="346"/>
      <c r="DB73" s="346"/>
      <c r="DC73" s="346"/>
      <c r="DD73" s="346"/>
      <c r="DE73" s="346"/>
      <c r="DF73" s="346"/>
      <c r="DG73" s="346"/>
      <c r="DH73" s="346"/>
      <c r="DI73" s="346"/>
      <c r="DJ73" s="346"/>
      <c r="DK73" s="346"/>
      <c r="DL73" s="346"/>
      <c r="DM73" s="346"/>
      <c r="DN73" s="346"/>
      <c r="DO73" s="346"/>
      <c r="DP73" s="346"/>
      <c r="DQ73" s="346"/>
      <c r="DR73" s="346"/>
      <c r="DS73" s="346"/>
      <c r="DT73" s="346"/>
      <c r="DU73" s="346"/>
      <c r="DV73" s="346"/>
      <c r="DW73" s="346"/>
      <c r="DX73" s="346"/>
      <c r="DY73" s="346"/>
      <c r="DZ73" s="346"/>
      <c r="EA73" s="346"/>
      <c r="EB73" s="346"/>
      <c r="EC73" s="346"/>
      <c r="ED73" s="346"/>
      <c r="EE73" s="346"/>
      <c r="EF73" s="346"/>
      <c r="EG73" s="346"/>
      <c r="EH73" s="346"/>
      <c r="EI73" s="346"/>
      <c r="EJ73" s="346"/>
      <c r="EK73" s="346"/>
      <c r="EL73" s="346"/>
      <c r="EM73" s="346"/>
      <c r="EN73" s="346"/>
      <c r="EO73" s="346"/>
      <c r="EP73" s="346"/>
      <c r="EQ73" s="346"/>
      <c r="ER73" s="346"/>
      <c r="ES73" s="346"/>
      <c r="ET73" s="346"/>
      <c r="EU73" s="346"/>
      <c r="EV73" s="346"/>
      <c r="EW73" s="346"/>
      <c r="EX73" s="346"/>
      <c r="EY73" s="346"/>
      <c r="EZ73" s="346"/>
      <c r="FA73" s="346"/>
      <c r="FB73" s="346"/>
      <c r="FC73" s="346"/>
      <c r="FD73" s="346"/>
      <c r="FE73" s="346"/>
      <c r="FF73" s="346"/>
      <c r="FG73" s="346"/>
      <c r="FH73" s="346"/>
      <c r="FI73" s="346"/>
      <c r="FJ73" s="346"/>
      <c r="FK73" s="346"/>
      <c r="FL73" s="346"/>
      <c r="FM73" s="346"/>
      <c r="FN73" s="346"/>
      <c r="FO73" s="346"/>
      <c r="FP73" s="346"/>
      <c r="FQ73" s="346"/>
      <c r="FR73" s="346"/>
      <c r="FS73" s="346"/>
      <c r="FT73" s="346"/>
      <c r="FU73" s="346"/>
      <c r="FV73" s="346"/>
      <c r="FW73" s="346"/>
      <c r="FX73" s="346"/>
      <c r="FY73" s="346"/>
      <c r="FZ73" s="346"/>
      <c r="GA73" s="346"/>
      <c r="GB73" s="346"/>
      <c r="GC73" s="346"/>
      <c r="GD73" s="346"/>
      <c r="GE73" s="346"/>
      <c r="GF73" s="346"/>
      <c r="GG73" s="346"/>
      <c r="GH73" s="346"/>
      <c r="GI73" s="346"/>
      <c r="GJ73" s="346"/>
      <c r="GK73" s="346"/>
      <c r="GL73" s="346"/>
      <c r="GM73" s="346"/>
      <c r="GN73" s="346"/>
      <c r="GO73" s="346"/>
      <c r="GP73" s="346"/>
      <c r="GQ73" s="346"/>
      <c r="GR73" s="346"/>
      <c r="GS73" s="346"/>
      <c r="GT73" s="346"/>
      <c r="GU73" s="346"/>
      <c r="GV73" s="346"/>
      <c r="GW73" s="346"/>
      <c r="GX73" s="346"/>
      <c r="GY73" s="346"/>
      <c r="GZ73" s="346"/>
      <c r="HA73" s="346"/>
      <c r="HB73" s="346"/>
    </row>
    <row r="74" spans="1:210" ht="15" customHeight="1" x14ac:dyDescent="0.3">
      <c r="A74" s="755"/>
      <c r="B74" s="690">
        <f>SUM(B72-B73)</f>
        <v>17409.381255267537</v>
      </c>
      <c r="C74" s="690">
        <f t="shared" ref="C74" si="217">SUM(C72-C73)</f>
        <v>5581.408000194162</v>
      </c>
      <c r="D74" s="690">
        <f t="shared" ref="D74" si="218">SUM(D72-D73)</f>
        <v>17606.920631256944</v>
      </c>
      <c r="E74" s="689">
        <f t="shared" ref="E74" si="219">SUM(E72-E73)</f>
        <v>13489.003071645246</v>
      </c>
      <c r="F74" s="690">
        <f t="shared" ref="F74" si="220">SUM(F72-F73)</f>
        <v>54086.712958363816</v>
      </c>
      <c r="G74" s="689">
        <f t="shared" ref="G74" si="221">SUM(G72-G73)</f>
        <v>-62934.168146367716</v>
      </c>
      <c r="H74" s="689">
        <f>SUM(H72-H73)</f>
        <v>-70294.800590544706</v>
      </c>
      <c r="I74" s="617">
        <f>SUM(H73-H72)/H73</f>
        <v>5.577883695228595E-2</v>
      </c>
      <c r="J74" s="705">
        <f>SUM(J72-J73)</f>
        <v>-164</v>
      </c>
      <c r="K74" s="421">
        <f t="shared" ref="K74" si="222">SUM(K72-K73)</f>
        <v>152</v>
      </c>
      <c r="L74" s="717">
        <f t="shared" ref="L74" si="223">SUM(L72-L73)</f>
        <v>-161</v>
      </c>
      <c r="M74" s="717">
        <f t="shared" ref="M74" si="224">SUM(M72-M73)</f>
        <v>0</v>
      </c>
      <c r="N74" s="717">
        <f t="shared" ref="N74" si="225">SUM(N72-N73)</f>
        <v>0</v>
      </c>
      <c r="O74" s="717">
        <f t="shared" ref="O74" si="226">SUM(O72-O73)</f>
        <v>0</v>
      </c>
      <c r="P74" s="717">
        <f t="shared" ref="P74" si="227">SUM(P72-P73)</f>
        <v>-3</v>
      </c>
      <c r="Q74" s="717">
        <f t="shared" ref="Q74" si="228">SUM(Q72-Q73)</f>
        <v>-164</v>
      </c>
      <c r="R74" s="705">
        <f t="shared" ref="R74" si="229">SUM(R72-R73)</f>
        <v>-108</v>
      </c>
      <c r="S74" s="770">
        <f t="shared" ref="S74" si="230">SUM(S72-S73)</f>
        <v>-3.7989717967756992E-2</v>
      </c>
      <c r="T74" s="345"/>
    </row>
    <row r="75" spans="1:210" s="342" customFormat="1" ht="15" customHeight="1" x14ac:dyDescent="0.3">
      <c r="A75" s="755"/>
      <c r="B75" s="679"/>
      <c r="C75" s="679"/>
      <c r="D75" s="679"/>
      <c r="E75" s="679"/>
      <c r="F75" s="679"/>
      <c r="G75" s="679"/>
      <c r="H75" s="679"/>
      <c r="I75" s="615"/>
      <c r="J75" s="679"/>
      <c r="K75" s="728"/>
      <c r="L75" s="643"/>
      <c r="M75" s="643"/>
      <c r="N75" s="678"/>
      <c r="O75" s="678"/>
      <c r="P75" s="678"/>
      <c r="Q75" s="678"/>
      <c r="R75" s="678"/>
      <c r="S75" s="777"/>
      <c r="T75" s="345"/>
      <c r="U75" s="346"/>
      <c r="V75" s="346"/>
      <c r="W75" s="346"/>
      <c r="X75" s="346"/>
      <c r="Y75" s="346"/>
      <c r="Z75" s="346"/>
      <c r="AA75" s="346"/>
      <c r="AB75" s="346"/>
      <c r="AC75" s="346"/>
      <c r="AD75" s="346"/>
      <c r="AE75" s="346"/>
      <c r="AF75" s="346"/>
      <c r="AG75" s="346"/>
      <c r="AH75" s="346"/>
      <c r="AI75" s="346"/>
      <c r="AJ75" s="346"/>
      <c r="AK75" s="346"/>
      <c r="AL75" s="346"/>
      <c r="AM75" s="346"/>
      <c r="AN75" s="346"/>
      <c r="AO75" s="346"/>
      <c r="AP75" s="346"/>
      <c r="AQ75" s="346"/>
      <c r="AR75" s="346"/>
      <c r="AS75" s="346"/>
      <c r="AT75" s="346"/>
      <c r="AU75" s="346"/>
      <c r="AV75" s="346"/>
      <c r="AW75" s="346"/>
      <c r="AX75" s="346"/>
      <c r="AY75" s="346"/>
      <c r="AZ75" s="346"/>
      <c r="BA75" s="346"/>
      <c r="BB75" s="346"/>
      <c r="BC75" s="346"/>
      <c r="BD75" s="346"/>
      <c r="BE75" s="346"/>
      <c r="BF75" s="346"/>
      <c r="BG75" s="346"/>
      <c r="BH75" s="346"/>
      <c r="BI75" s="346"/>
      <c r="BJ75" s="346"/>
      <c r="BK75" s="346"/>
      <c r="BL75" s="346"/>
      <c r="BM75" s="346"/>
      <c r="BN75" s="346"/>
      <c r="BO75" s="346"/>
      <c r="BP75" s="346"/>
      <c r="BQ75" s="346"/>
      <c r="BR75" s="346"/>
      <c r="BS75" s="346"/>
      <c r="BT75" s="346"/>
      <c r="BU75" s="346"/>
      <c r="BV75" s="346"/>
      <c r="BW75" s="346"/>
      <c r="BX75" s="346"/>
      <c r="BY75" s="346"/>
      <c r="BZ75" s="346"/>
      <c r="CA75" s="346"/>
      <c r="CB75" s="346"/>
      <c r="CC75" s="346"/>
      <c r="CD75" s="346"/>
      <c r="CE75" s="346"/>
      <c r="CF75" s="346"/>
      <c r="CG75" s="346"/>
      <c r="CH75" s="346"/>
      <c r="CI75" s="346"/>
      <c r="CJ75" s="346"/>
      <c r="CK75" s="346"/>
      <c r="CL75" s="346"/>
      <c r="CM75" s="346"/>
      <c r="CN75" s="346"/>
      <c r="CO75" s="346"/>
      <c r="CP75" s="346"/>
      <c r="CQ75" s="346"/>
      <c r="CR75" s="346"/>
      <c r="CS75" s="346"/>
      <c r="CT75" s="346"/>
      <c r="CU75" s="346"/>
      <c r="CV75" s="346"/>
      <c r="CW75" s="346"/>
      <c r="CX75" s="346"/>
      <c r="CY75" s="346"/>
      <c r="CZ75" s="346"/>
      <c r="DA75" s="346"/>
      <c r="DB75" s="346"/>
      <c r="DC75" s="346"/>
      <c r="DD75" s="346"/>
      <c r="DE75" s="346"/>
      <c r="DF75" s="346"/>
      <c r="DG75" s="346"/>
      <c r="DH75" s="346"/>
      <c r="DI75" s="346"/>
      <c r="DJ75" s="346"/>
      <c r="DK75" s="346"/>
      <c r="DL75" s="346"/>
      <c r="DM75" s="346"/>
      <c r="DN75" s="346"/>
      <c r="DO75" s="346"/>
      <c r="DP75" s="346"/>
      <c r="DQ75" s="346"/>
      <c r="DR75" s="346"/>
      <c r="DS75" s="346"/>
      <c r="DT75" s="346"/>
      <c r="DU75" s="346"/>
      <c r="DV75" s="346"/>
      <c r="DW75" s="346"/>
      <c r="DX75" s="346"/>
      <c r="DY75" s="346"/>
      <c r="DZ75" s="346"/>
      <c r="EA75" s="346"/>
      <c r="EB75" s="346"/>
      <c r="EC75" s="346"/>
      <c r="ED75" s="346"/>
      <c r="EE75" s="346"/>
      <c r="EF75" s="346"/>
      <c r="EG75" s="346"/>
      <c r="EH75" s="346"/>
      <c r="EI75" s="346"/>
      <c r="EJ75" s="346"/>
      <c r="EK75" s="346"/>
      <c r="EL75" s="346"/>
      <c r="EM75" s="346"/>
      <c r="EN75" s="346"/>
      <c r="EO75" s="346"/>
      <c r="EP75" s="346"/>
      <c r="EQ75" s="346"/>
      <c r="ER75" s="346"/>
      <c r="ES75" s="346"/>
      <c r="ET75" s="346"/>
      <c r="EU75" s="346"/>
      <c r="EV75" s="346"/>
      <c r="EW75" s="346"/>
      <c r="EX75" s="346"/>
      <c r="EY75" s="346"/>
      <c r="EZ75" s="346"/>
      <c r="FA75" s="346"/>
      <c r="FB75" s="346"/>
      <c r="FC75" s="346"/>
      <c r="FD75" s="346"/>
      <c r="FE75" s="346"/>
      <c r="FF75" s="346"/>
      <c r="FG75" s="346"/>
      <c r="FH75" s="346"/>
      <c r="FI75" s="346"/>
      <c r="FJ75" s="346"/>
      <c r="FK75" s="346"/>
      <c r="FL75" s="346"/>
      <c r="FM75" s="346"/>
      <c r="FN75" s="346"/>
      <c r="FO75" s="346"/>
      <c r="FP75" s="346"/>
      <c r="FQ75" s="346"/>
      <c r="FR75" s="346"/>
      <c r="FS75" s="346"/>
      <c r="FT75" s="346"/>
      <c r="FU75" s="346"/>
      <c r="FV75" s="346"/>
      <c r="FW75" s="346"/>
      <c r="FX75" s="346"/>
      <c r="FY75" s="346"/>
      <c r="FZ75" s="346"/>
      <c r="GA75" s="346"/>
      <c r="GB75" s="346"/>
      <c r="GC75" s="346"/>
      <c r="GD75" s="346"/>
      <c r="GE75" s="346"/>
      <c r="GF75" s="346"/>
      <c r="GG75" s="346"/>
      <c r="GH75" s="346"/>
      <c r="GI75" s="346"/>
      <c r="GJ75" s="346"/>
      <c r="GK75" s="346"/>
      <c r="GL75" s="346"/>
      <c r="GM75" s="346"/>
      <c r="GN75" s="346"/>
      <c r="GO75" s="346"/>
      <c r="GP75" s="346"/>
      <c r="GQ75" s="346"/>
      <c r="GR75" s="346"/>
      <c r="GS75" s="346"/>
      <c r="GT75" s="346"/>
      <c r="GU75" s="346"/>
      <c r="GV75" s="346"/>
      <c r="GW75" s="346"/>
      <c r="GX75" s="346"/>
      <c r="GY75" s="346"/>
      <c r="GZ75" s="346"/>
      <c r="HA75" s="346"/>
      <c r="HB75" s="346"/>
    </row>
    <row r="76" spans="1:210" ht="15" customHeight="1" x14ac:dyDescent="0.3">
      <c r="A76" s="755" t="s">
        <v>59</v>
      </c>
      <c r="B76" s="610">
        <f>'FY22 Prelim '!Y80</f>
        <v>230825.8558339359</v>
      </c>
      <c r="C76" s="610">
        <f>'FY22 Prelim '!Z80</f>
        <v>57059.507295430034</v>
      </c>
      <c r="D76" s="610">
        <f>'FY22 Prelim '!AA80</f>
        <v>126046.13699277616</v>
      </c>
      <c r="E76" s="610">
        <f>'FY22 Prelim '!AB80</f>
        <v>109612.57375931146</v>
      </c>
      <c r="F76" s="610">
        <f>'FY22 Prelim '!AC80</f>
        <v>523544.0738814536</v>
      </c>
      <c r="G76" s="610">
        <f>'FY22 Prelim '!Q80</f>
        <v>0</v>
      </c>
      <c r="H76" s="610">
        <f>'FY22 Prelim '!BB80</f>
        <v>474246.0798823986</v>
      </c>
      <c r="I76" s="615"/>
      <c r="J76" s="612">
        <f>'FY22 Formula Count'!N74</f>
        <v>353</v>
      </c>
      <c r="K76" s="610">
        <f>'FY22 Prelim '!AX80</f>
        <v>1343</v>
      </c>
      <c r="L76" s="613">
        <f>'FY22 Formula Count'!F74</f>
        <v>345</v>
      </c>
      <c r="M76" s="613">
        <f>'FY22 Formula Count'!G74</f>
        <v>1</v>
      </c>
      <c r="N76" s="613">
        <f>'FY22 Formula Count'!I74</f>
        <v>0</v>
      </c>
      <c r="O76" s="613">
        <f>'FY22 Formula Count'!J74</f>
        <v>0</v>
      </c>
      <c r="P76" s="613">
        <f>'FY22 Formula Count'!K74</f>
        <v>9</v>
      </c>
      <c r="Q76" s="613">
        <f>'FY22 Formula Count'!N74</f>
        <v>353</v>
      </c>
      <c r="R76" s="613">
        <f>'FY22 Formula Count'!P74</f>
        <v>1551</v>
      </c>
      <c r="S76" s="769">
        <f>'FY22 Formula Count'!R74</f>
        <v>0.22759509993552546</v>
      </c>
      <c r="T76" s="345"/>
    </row>
    <row r="77" spans="1:210" s="342" customFormat="1" ht="15" customHeight="1" thickBot="1" x14ac:dyDescent="0.35">
      <c r="A77" s="755">
        <v>2021</v>
      </c>
      <c r="B77" s="670">
        <f>'FY21 Allocations'!Y80</f>
        <v>233954.08789944538</v>
      </c>
      <c r="C77" s="670">
        <f>'FY21 Allocations'!Z80</f>
        <v>57265.956512044053</v>
      </c>
      <c r="D77" s="670">
        <f>'FY21 Allocations'!AA80</f>
        <v>119395.15344754134</v>
      </c>
      <c r="E77" s="670">
        <f>'FY21 Allocations'!AB80</f>
        <v>116180.51821951184</v>
      </c>
      <c r="F77" s="670">
        <f>'FY21 Allocations'!AC80</f>
        <v>526795.71607854264</v>
      </c>
      <c r="G77" s="670">
        <f>'FY21 Allocations'!Q80</f>
        <v>2945.7853726832609</v>
      </c>
      <c r="H77" s="670">
        <f>'FY21 Allocations'!BB80</f>
        <v>522288.07345657068</v>
      </c>
      <c r="I77" s="615"/>
      <c r="J77" s="712">
        <f>'FY21 Formula Counts '!N74</f>
        <v>416</v>
      </c>
      <c r="K77" s="670">
        <f>'FY21 Allocations'!AX80</f>
        <v>1256</v>
      </c>
      <c r="L77" s="710">
        <f>'FY21 Formula Counts '!F74</f>
        <v>408</v>
      </c>
      <c r="M77" s="710">
        <f>'FY21 Formula Counts '!G74</f>
        <v>1</v>
      </c>
      <c r="N77" s="710">
        <f>'FY21 Formula Counts '!I74</f>
        <v>0</v>
      </c>
      <c r="O77" s="710">
        <f>'FY21 Formula Counts '!J74</f>
        <v>0</v>
      </c>
      <c r="P77" s="710">
        <f>'FY21 Formula Counts '!K74</f>
        <v>9</v>
      </c>
      <c r="Q77" s="710">
        <f>'FY21 Formula Counts '!N74</f>
        <v>416</v>
      </c>
      <c r="R77" s="710">
        <f>'FY21 Formula Counts '!P74</f>
        <v>1556</v>
      </c>
      <c r="S77" s="765">
        <f>'FY21 Formula Counts '!R74</f>
        <v>0.26735218508997427</v>
      </c>
      <c r="T77" s="345"/>
      <c r="U77" s="346"/>
      <c r="V77" s="346"/>
      <c r="W77" s="346"/>
      <c r="X77" s="346"/>
      <c r="Y77" s="346"/>
      <c r="Z77" s="346"/>
      <c r="AA77" s="346"/>
      <c r="AB77" s="346"/>
      <c r="AC77" s="346"/>
      <c r="AD77" s="346"/>
      <c r="AE77" s="346"/>
      <c r="AF77" s="346"/>
      <c r="AG77" s="346"/>
      <c r="AH77" s="346"/>
      <c r="AI77" s="346"/>
      <c r="AJ77" s="346"/>
      <c r="AK77" s="346"/>
      <c r="AL77" s="346"/>
      <c r="AM77" s="346"/>
      <c r="AN77" s="346"/>
      <c r="AO77" s="346"/>
      <c r="AP77" s="346"/>
      <c r="AQ77" s="346"/>
      <c r="AR77" s="346"/>
      <c r="AS77" s="346"/>
      <c r="AT77" s="346"/>
      <c r="AU77" s="346"/>
      <c r="AV77" s="346"/>
      <c r="AW77" s="346"/>
      <c r="AX77" s="346"/>
      <c r="AY77" s="346"/>
      <c r="AZ77" s="346"/>
      <c r="BA77" s="346"/>
      <c r="BB77" s="346"/>
      <c r="BC77" s="346"/>
      <c r="BD77" s="346"/>
      <c r="BE77" s="346"/>
      <c r="BF77" s="346"/>
      <c r="BG77" s="346"/>
      <c r="BH77" s="346"/>
      <c r="BI77" s="346"/>
      <c r="BJ77" s="346"/>
      <c r="BK77" s="346"/>
      <c r="BL77" s="346"/>
      <c r="BM77" s="346"/>
      <c r="BN77" s="346"/>
      <c r="BO77" s="346"/>
      <c r="BP77" s="346"/>
      <c r="BQ77" s="346"/>
      <c r="BR77" s="346"/>
      <c r="BS77" s="346"/>
      <c r="BT77" s="346"/>
      <c r="BU77" s="346"/>
      <c r="BV77" s="346"/>
      <c r="BW77" s="346"/>
      <c r="BX77" s="346"/>
      <c r="BY77" s="346"/>
      <c r="BZ77" s="346"/>
      <c r="CA77" s="346"/>
      <c r="CB77" s="346"/>
      <c r="CC77" s="346"/>
      <c r="CD77" s="346"/>
      <c r="CE77" s="346"/>
      <c r="CF77" s="346"/>
      <c r="CG77" s="346"/>
      <c r="CH77" s="346"/>
      <c r="CI77" s="346"/>
      <c r="CJ77" s="346"/>
      <c r="CK77" s="346"/>
      <c r="CL77" s="346"/>
      <c r="CM77" s="346"/>
      <c r="CN77" s="346"/>
      <c r="CO77" s="346"/>
      <c r="CP77" s="346"/>
      <c r="CQ77" s="346"/>
      <c r="CR77" s="346"/>
      <c r="CS77" s="346"/>
      <c r="CT77" s="346"/>
      <c r="CU77" s="346"/>
      <c r="CV77" s="346"/>
      <c r="CW77" s="346"/>
      <c r="CX77" s="346"/>
      <c r="CY77" s="346"/>
      <c r="CZ77" s="346"/>
      <c r="DA77" s="346"/>
      <c r="DB77" s="346"/>
      <c r="DC77" s="346"/>
      <c r="DD77" s="346"/>
      <c r="DE77" s="346"/>
      <c r="DF77" s="346"/>
      <c r="DG77" s="346"/>
      <c r="DH77" s="346"/>
      <c r="DI77" s="346"/>
      <c r="DJ77" s="346"/>
      <c r="DK77" s="346"/>
      <c r="DL77" s="346"/>
      <c r="DM77" s="346"/>
      <c r="DN77" s="346"/>
      <c r="DO77" s="346"/>
      <c r="DP77" s="346"/>
      <c r="DQ77" s="346"/>
      <c r="DR77" s="346"/>
      <c r="DS77" s="346"/>
      <c r="DT77" s="346"/>
      <c r="DU77" s="346"/>
      <c r="DV77" s="346"/>
      <c r="DW77" s="346"/>
      <c r="DX77" s="346"/>
      <c r="DY77" s="346"/>
      <c r="DZ77" s="346"/>
      <c r="EA77" s="346"/>
      <c r="EB77" s="346"/>
      <c r="EC77" s="346"/>
      <c r="ED77" s="346"/>
      <c r="EE77" s="346"/>
      <c r="EF77" s="346"/>
      <c r="EG77" s="346"/>
      <c r="EH77" s="346"/>
      <c r="EI77" s="346"/>
      <c r="EJ77" s="346"/>
      <c r="EK77" s="346"/>
      <c r="EL77" s="346"/>
      <c r="EM77" s="346"/>
      <c r="EN77" s="346"/>
      <c r="EO77" s="346"/>
      <c r="EP77" s="346"/>
      <c r="EQ77" s="346"/>
      <c r="ER77" s="346"/>
      <c r="ES77" s="346"/>
      <c r="ET77" s="346"/>
      <c r="EU77" s="346"/>
      <c r="EV77" s="346"/>
      <c r="EW77" s="346"/>
      <c r="EX77" s="346"/>
      <c r="EY77" s="346"/>
      <c r="EZ77" s="346"/>
      <c r="FA77" s="346"/>
      <c r="FB77" s="346"/>
      <c r="FC77" s="346"/>
      <c r="FD77" s="346"/>
      <c r="FE77" s="346"/>
      <c r="FF77" s="346"/>
      <c r="FG77" s="346"/>
      <c r="FH77" s="346"/>
      <c r="FI77" s="346"/>
      <c r="FJ77" s="346"/>
      <c r="FK77" s="346"/>
      <c r="FL77" s="346"/>
      <c r="FM77" s="346"/>
      <c r="FN77" s="346"/>
      <c r="FO77" s="346"/>
      <c r="FP77" s="346"/>
      <c r="FQ77" s="346"/>
      <c r="FR77" s="346"/>
      <c r="FS77" s="346"/>
      <c r="FT77" s="346"/>
      <c r="FU77" s="346"/>
      <c r="FV77" s="346"/>
      <c r="FW77" s="346"/>
      <c r="FX77" s="346"/>
      <c r="FY77" s="346"/>
      <c r="FZ77" s="346"/>
      <c r="GA77" s="346"/>
      <c r="GB77" s="346"/>
      <c r="GC77" s="346"/>
      <c r="GD77" s="346"/>
      <c r="GE77" s="346"/>
      <c r="GF77" s="346"/>
      <c r="GG77" s="346"/>
      <c r="GH77" s="346"/>
      <c r="GI77" s="346"/>
      <c r="GJ77" s="346"/>
      <c r="GK77" s="346"/>
      <c r="GL77" s="346"/>
      <c r="GM77" s="346"/>
      <c r="GN77" s="346"/>
      <c r="GO77" s="346"/>
      <c r="GP77" s="346"/>
      <c r="GQ77" s="346"/>
      <c r="GR77" s="346"/>
      <c r="GS77" s="346"/>
      <c r="GT77" s="346"/>
      <c r="GU77" s="346"/>
      <c r="GV77" s="346"/>
      <c r="GW77" s="346"/>
      <c r="GX77" s="346"/>
      <c r="GY77" s="346"/>
      <c r="GZ77" s="346"/>
      <c r="HA77" s="346"/>
      <c r="HB77" s="346"/>
    </row>
    <row r="78" spans="1:210" ht="15" customHeight="1" x14ac:dyDescent="0.3">
      <c r="A78" s="755"/>
      <c r="B78" s="690">
        <f>SUM(B76-B77)</f>
        <v>-3128.2320655094809</v>
      </c>
      <c r="C78" s="690">
        <f t="shared" ref="C78" si="231">SUM(C76-C77)</f>
        <v>-206.44921661401895</v>
      </c>
      <c r="D78" s="690">
        <f t="shared" ref="D78" si="232">SUM(D76-D77)</f>
        <v>6650.9835452348198</v>
      </c>
      <c r="E78" s="689">
        <f t="shared" ref="E78" si="233">SUM(E76-E77)</f>
        <v>-6567.9444602003787</v>
      </c>
      <c r="F78" s="690">
        <f t="shared" ref="F78" si="234">SUM(F76-F77)</f>
        <v>-3251.6421970890369</v>
      </c>
      <c r="G78" s="689">
        <f t="shared" ref="G78" si="235">SUM(G76-G77)</f>
        <v>-2945.7853726832609</v>
      </c>
      <c r="H78" s="689">
        <f>SUM(H76-H77)</f>
        <v>-48041.993574172084</v>
      </c>
      <c r="I78" s="617">
        <f>SUM(H76-H77)/H77</f>
        <v>-9.1983707872599685E-2</v>
      </c>
      <c r="J78" s="717">
        <f>SUM(J76-J77)</f>
        <v>-63</v>
      </c>
      <c r="K78" s="421">
        <f t="shared" ref="K78" si="236">SUM(K76-K77)</f>
        <v>87</v>
      </c>
      <c r="L78" s="717">
        <f t="shared" ref="L78" si="237">SUM(L76-L77)</f>
        <v>-63</v>
      </c>
      <c r="M78" s="717">
        <f t="shared" ref="M78" si="238">SUM(M76-M77)</f>
        <v>0</v>
      </c>
      <c r="N78" s="717">
        <f t="shared" ref="N78" si="239">SUM(N76-N77)</f>
        <v>0</v>
      </c>
      <c r="O78" s="705">
        <f t="shared" ref="O78" si="240">SUM(O76-O77)</f>
        <v>0</v>
      </c>
      <c r="P78" s="705">
        <f t="shared" ref="P78" si="241">SUM(P76-P77)</f>
        <v>0</v>
      </c>
      <c r="Q78" s="717">
        <f t="shared" ref="Q78" si="242">SUM(Q76-Q77)</f>
        <v>-63</v>
      </c>
      <c r="R78" s="705">
        <f t="shared" ref="R78" si="243">SUM(R76-R77)</f>
        <v>-5</v>
      </c>
      <c r="S78" s="778">
        <f t="shared" ref="S78" si="244">SUM(S76-S77)</f>
        <v>-3.9757085154448812E-2</v>
      </c>
      <c r="T78" s="345"/>
    </row>
    <row r="79" spans="1:210" ht="15" customHeight="1" x14ac:dyDescent="0.3">
      <c r="A79" s="755"/>
      <c r="B79" s="508"/>
      <c r="C79" s="508"/>
      <c r="D79" s="508"/>
      <c r="E79" s="638"/>
      <c r="F79" s="508"/>
      <c r="G79" s="638"/>
      <c r="H79" s="638"/>
      <c r="I79" s="617"/>
      <c r="J79" s="640"/>
      <c r="K79" s="208"/>
      <c r="L79" s="640"/>
      <c r="M79" s="640"/>
      <c r="N79" s="640"/>
      <c r="O79" s="199"/>
      <c r="P79" s="199"/>
      <c r="Q79" s="640"/>
      <c r="R79" s="199"/>
      <c r="S79" s="779"/>
      <c r="T79" s="345"/>
    </row>
    <row r="80" spans="1:210" ht="15" customHeight="1" x14ac:dyDescent="0.3">
      <c r="A80" s="755" t="s">
        <v>60</v>
      </c>
      <c r="B80" s="508">
        <f>'FY22 Prelim '!Y81</f>
        <v>875024.60576457484</v>
      </c>
      <c r="C80" s="508">
        <f>'FY22 Prelim '!Z81</f>
        <v>216303.64023094895</v>
      </c>
      <c r="D80" s="508">
        <f>'FY22 Prelim '!AA81</f>
        <v>425706.305751862</v>
      </c>
      <c r="E80" s="508">
        <f>'FY22 Prelim '!AB81</f>
        <v>363591.06940328027</v>
      </c>
      <c r="F80" s="508">
        <f>'FY22 Prelim '!AC81</f>
        <v>1880625.6211506661</v>
      </c>
      <c r="G80" s="638">
        <f>'FY22 Prelim '!Q81</f>
        <v>0</v>
      </c>
      <c r="H80" s="638">
        <f>'FY22 Prelim '!BB81</f>
        <v>1786723.0085204397</v>
      </c>
      <c r="I80" s="617"/>
      <c r="J80" s="583">
        <f>'FY22 Formula Count'!N75</f>
        <v>1439</v>
      </c>
      <c r="K80" s="582">
        <f>'FY22 Prelim '!AX81</f>
        <v>1242</v>
      </c>
      <c r="L80" s="583">
        <f>'FY22 Formula Count'!F75</f>
        <v>1321</v>
      </c>
      <c r="M80" s="583">
        <f>'FY22 Formula Count'!G75</f>
        <v>1</v>
      </c>
      <c r="N80" s="583">
        <f>'FY22 Formula Count'!I75</f>
        <v>0</v>
      </c>
      <c r="O80" s="583">
        <f>'FY22 Formula Count'!J75</f>
        <v>0</v>
      </c>
      <c r="P80" s="583">
        <f>'FY22 Formula Count'!K75</f>
        <v>119</v>
      </c>
      <c r="Q80" s="583">
        <f>'FY22 Formula Count'!N75</f>
        <v>1439</v>
      </c>
      <c r="R80" s="583">
        <f>'FY22 Formula Count'!P75</f>
        <v>7773</v>
      </c>
      <c r="S80" s="780">
        <f>'FY22 Formula Count'!R75</f>
        <v>0.18512800720442557</v>
      </c>
      <c r="T80" s="345"/>
    </row>
    <row r="81" spans="1:210" ht="15" customHeight="1" thickBot="1" x14ac:dyDescent="0.35">
      <c r="A81" s="755">
        <v>2021</v>
      </c>
      <c r="B81" s="509">
        <f>'FY21 Allocations'!Y81</f>
        <v>856490.69373262185</v>
      </c>
      <c r="C81" s="509">
        <f>'FY21 Allocations'!Z81</f>
        <v>209646.94081919079</v>
      </c>
      <c r="D81" s="509">
        <f>'FY21 Allocations'!AA81</f>
        <v>388576.1541649045</v>
      </c>
      <c r="E81" s="509">
        <f>'FY21 Allocations'!AB81</f>
        <v>382214.34928475536</v>
      </c>
      <c r="F81" s="509">
        <f>'FY21 Allocations'!AC81</f>
        <v>1836928.1380014725</v>
      </c>
      <c r="G81" s="691">
        <f>'FY21 Allocations'!Q81</f>
        <v>60504.867274602046</v>
      </c>
      <c r="H81" s="691">
        <f>'FY21 Allocations'!BB81</f>
        <v>1877148.6201929764</v>
      </c>
      <c r="I81" s="617"/>
      <c r="J81" s="718">
        <f>'FY21 Formula Counts '!N75</f>
        <v>1619</v>
      </c>
      <c r="K81" s="670">
        <f>'FY21 Allocations'!AX81</f>
        <v>1159</v>
      </c>
      <c r="L81" s="718">
        <f>'FY21 Formula Counts '!F75</f>
        <v>1555</v>
      </c>
      <c r="M81" s="718">
        <f>'FY21 Formula Counts '!G75</f>
        <v>3</v>
      </c>
      <c r="N81" s="718">
        <f>'FY21 Formula Counts '!I75</f>
        <v>0</v>
      </c>
      <c r="O81" s="320">
        <f>'FY21 Formula Counts '!J75</f>
        <v>0</v>
      </c>
      <c r="P81" s="320">
        <f>'FY21 Formula Counts '!K75</f>
        <v>67</v>
      </c>
      <c r="Q81" s="718">
        <f>'FY21 Formula Counts '!N75</f>
        <v>1619</v>
      </c>
      <c r="R81" s="320">
        <f>'FY21 Formula Counts '!P75</f>
        <v>7960</v>
      </c>
      <c r="S81" s="781">
        <f>'FY21 Formula Counts '!R75</f>
        <v>0.20339195979899496</v>
      </c>
      <c r="T81" s="345"/>
    </row>
    <row r="82" spans="1:210" ht="15" customHeight="1" x14ac:dyDescent="0.3">
      <c r="A82" s="755"/>
      <c r="B82" s="690">
        <f>SUM(B80-B81)</f>
        <v>18533.91203195299</v>
      </c>
      <c r="C82" s="690">
        <f t="shared" ref="C82" si="245">SUM(C80-C81)</f>
        <v>6656.6994117581635</v>
      </c>
      <c r="D82" s="690">
        <f t="shared" ref="D82" si="246">SUM(D80-D81)</f>
        <v>37130.151586957509</v>
      </c>
      <c r="E82" s="689">
        <f t="shared" ref="E82" si="247">SUM(E80-E81)</f>
        <v>-18623.279881475086</v>
      </c>
      <c r="F82" s="690">
        <f t="shared" ref="F82" si="248">SUM(F80-F81)</f>
        <v>43697.483149193693</v>
      </c>
      <c r="G82" s="689">
        <f t="shared" ref="G82" si="249">SUM(G80-G81)</f>
        <v>-60504.867274602046</v>
      </c>
      <c r="H82" s="689">
        <f>SUM(H80-H81)</f>
        <v>-90425.611672536703</v>
      </c>
      <c r="I82" s="617">
        <f>SUM(H80-H81)/H81</f>
        <v>-4.8171791354080791E-2</v>
      </c>
      <c r="J82" s="717">
        <f>SUM(J80-J81)</f>
        <v>-180</v>
      </c>
      <c r="K82" s="421">
        <f t="shared" ref="K82" si="250">SUM(K80-K81)</f>
        <v>83</v>
      </c>
      <c r="L82" s="717">
        <f t="shared" ref="L82" si="251">SUM(L80-L81)</f>
        <v>-234</v>
      </c>
      <c r="M82" s="717">
        <f t="shared" ref="M82" si="252">SUM(M80-M81)</f>
        <v>-2</v>
      </c>
      <c r="N82" s="717">
        <f t="shared" ref="N82" si="253">SUM(N80-N81)</f>
        <v>0</v>
      </c>
      <c r="O82" s="705">
        <f t="shared" ref="O82" si="254">SUM(O80-O81)</f>
        <v>0</v>
      </c>
      <c r="P82" s="705">
        <f t="shared" ref="P82" si="255">SUM(P80-P81)</f>
        <v>52</v>
      </c>
      <c r="Q82" s="717">
        <f t="shared" ref="Q82" si="256">SUM(Q80-Q81)</f>
        <v>-180</v>
      </c>
      <c r="R82" s="705">
        <f t="shared" ref="R82" si="257">SUM(R80-R81)</f>
        <v>-187</v>
      </c>
      <c r="S82" s="778">
        <f t="shared" ref="S82" si="258">SUM(S80-S81)</f>
        <v>-1.8263952594569394E-2</v>
      </c>
      <c r="T82" s="345"/>
    </row>
    <row r="83" spans="1:210" s="342" customFormat="1" ht="15" customHeight="1" x14ac:dyDescent="0.3">
      <c r="A83" s="755"/>
      <c r="B83" s="679"/>
      <c r="C83" s="679"/>
      <c r="D83" s="679"/>
      <c r="E83" s="679"/>
      <c r="F83" s="679"/>
      <c r="G83" s="680"/>
      <c r="H83" s="679"/>
      <c r="I83" s="619"/>
      <c r="J83" s="679"/>
      <c r="K83" s="728"/>
      <c r="L83" s="621"/>
      <c r="M83" s="621"/>
      <c r="N83" s="681"/>
      <c r="O83" s="681"/>
      <c r="P83" s="681"/>
      <c r="Q83" s="681"/>
      <c r="R83" s="681"/>
      <c r="S83" s="782"/>
      <c r="T83" s="345"/>
      <c r="U83" s="346"/>
      <c r="V83" s="346"/>
      <c r="W83" s="346"/>
      <c r="X83" s="346"/>
      <c r="Y83" s="346"/>
      <c r="Z83" s="346"/>
      <c r="AA83" s="346"/>
      <c r="AB83" s="346"/>
      <c r="AC83" s="346"/>
      <c r="AD83" s="346"/>
      <c r="AE83" s="346"/>
      <c r="AF83" s="346"/>
      <c r="AG83" s="346"/>
      <c r="AH83" s="346"/>
      <c r="AI83" s="346"/>
      <c r="AJ83" s="346"/>
      <c r="AK83" s="346"/>
      <c r="AL83" s="346"/>
      <c r="AM83" s="346"/>
      <c r="AN83" s="346"/>
      <c r="AO83" s="346"/>
      <c r="AP83" s="346"/>
      <c r="AQ83" s="346"/>
      <c r="AR83" s="346"/>
      <c r="AS83" s="346"/>
      <c r="AT83" s="346"/>
      <c r="AU83" s="346"/>
      <c r="AV83" s="346"/>
      <c r="AW83" s="346"/>
      <c r="AX83" s="346"/>
      <c r="AY83" s="346"/>
      <c r="AZ83" s="346"/>
      <c r="BA83" s="346"/>
      <c r="BB83" s="346"/>
      <c r="BC83" s="346"/>
      <c r="BD83" s="346"/>
      <c r="BE83" s="346"/>
      <c r="BF83" s="346"/>
      <c r="BG83" s="346"/>
      <c r="BH83" s="346"/>
      <c r="BI83" s="346"/>
      <c r="BJ83" s="346"/>
      <c r="BK83" s="346"/>
      <c r="BL83" s="346"/>
      <c r="BM83" s="346"/>
      <c r="BN83" s="346"/>
      <c r="BO83" s="346"/>
      <c r="BP83" s="346"/>
      <c r="BQ83" s="346"/>
      <c r="BR83" s="346"/>
      <c r="BS83" s="346"/>
      <c r="BT83" s="346"/>
      <c r="BU83" s="346"/>
      <c r="BV83" s="346"/>
      <c r="BW83" s="346"/>
      <c r="BX83" s="346"/>
      <c r="BY83" s="346"/>
      <c r="BZ83" s="346"/>
      <c r="CA83" s="346"/>
      <c r="CB83" s="346"/>
      <c r="CC83" s="346"/>
      <c r="CD83" s="346"/>
      <c r="CE83" s="346"/>
      <c r="CF83" s="346"/>
      <c r="CG83" s="346"/>
      <c r="CH83" s="346"/>
      <c r="CI83" s="346"/>
      <c r="CJ83" s="346"/>
      <c r="CK83" s="346"/>
      <c r="CL83" s="346"/>
      <c r="CM83" s="346"/>
      <c r="CN83" s="346"/>
      <c r="CO83" s="346"/>
      <c r="CP83" s="346"/>
      <c r="CQ83" s="346"/>
      <c r="CR83" s="346"/>
      <c r="CS83" s="346"/>
      <c r="CT83" s="346"/>
      <c r="CU83" s="346"/>
      <c r="CV83" s="346"/>
      <c r="CW83" s="346"/>
      <c r="CX83" s="346"/>
      <c r="CY83" s="346"/>
      <c r="CZ83" s="346"/>
      <c r="DA83" s="346"/>
      <c r="DB83" s="346"/>
      <c r="DC83" s="346"/>
      <c r="DD83" s="346"/>
      <c r="DE83" s="346"/>
      <c r="DF83" s="346"/>
      <c r="DG83" s="346"/>
      <c r="DH83" s="346"/>
      <c r="DI83" s="346"/>
      <c r="DJ83" s="346"/>
      <c r="DK83" s="346"/>
      <c r="DL83" s="346"/>
      <c r="DM83" s="346"/>
      <c r="DN83" s="346"/>
      <c r="DO83" s="346"/>
      <c r="DP83" s="346"/>
      <c r="DQ83" s="346"/>
      <c r="DR83" s="346"/>
      <c r="DS83" s="346"/>
      <c r="DT83" s="346"/>
      <c r="DU83" s="346"/>
      <c r="DV83" s="346"/>
      <c r="DW83" s="346"/>
      <c r="DX83" s="346"/>
      <c r="DY83" s="346"/>
      <c r="DZ83" s="346"/>
      <c r="EA83" s="346"/>
      <c r="EB83" s="346"/>
      <c r="EC83" s="346"/>
      <c r="ED83" s="346"/>
      <c r="EE83" s="346"/>
      <c r="EF83" s="346"/>
      <c r="EG83" s="346"/>
      <c r="EH83" s="346"/>
      <c r="EI83" s="346"/>
      <c r="EJ83" s="346"/>
      <c r="EK83" s="346"/>
      <c r="EL83" s="346"/>
      <c r="EM83" s="346"/>
      <c r="EN83" s="346"/>
      <c r="EO83" s="346"/>
      <c r="EP83" s="346"/>
      <c r="EQ83" s="346"/>
      <c r="ER83" s="346"/>
      <c r="ES83" s="346"/>
      <c r="ET83" s="346"/>
      <c r="EU83" s="346"/>
      <c r="EV83" s="346"/>
      <c r="EW83" s="346"/>
      <c r="EX83" s="346"/>
      <c r="EY83" s="346"/>
      <c r="EZ83" s="346"/>
      <c r="FA83" s="346"/>
      <c r="FB83" s="346"/>
      <c r="FC83" s="346"/>
      <c r="FD83" s="346"/>
      <c r="FE83" s="346"/>
      <c r="FF83" s="346"/>
      <c r="FG83" s="346"/>
      <c r="FH83" s="346"/>
      <c r="FI83" s="346"/>
      <c r="FJ83" s="346"/>
      <c r="FK83" s="346"/>
      <c r="FL83" s="346"/>
      <c r="FM83" s="346"/>
      <c r="FN83" s="346"/>
      <c r="FO83" s="346"/>
      <c r="FP83" s="346"/>
      <c r="FQ83" s="346"/>
      <c r="FR83" s="346"/>
      <c r="FS83" s="346"/>
      <c r="FT83" s="346"/>
      <c r="FU83" s="346"/>
      <c r="FV83" s="346"/>
      <c r="FW83" s="346"/>
      <c r="FX83" s="346"/>
      <c r="FY83" s="346"/>
      <c r="FZ83" s="346"/>
      <c r="GA83" s="346"/>
      <c r="GB83" s="346"/>
      <c r="GC83" s="346"/>
      <c r="GD83" s="346"/>
      <c r="GE83" s="346"/>
      <c r="GF83" s="346"/>
      <c r="GG83" s="346"/>
      <c r="GH83" s="346"/>
      <c r="GI83" s="346"/>
      <c r="GJ83" s="346"/>
      <c r="GK83" s="346"/>
      <c r="GL83" s="346"/>
      <c r="GM83" s="346"/>
      <c r="GN83" s="346"/>
      <c r="GO83" s="346"/>
      <c r="GP83" s="346"/>
      <c r="GQ83" s="346"/>
      <c r="GR83" s="346"/>
      <c r="GS83" s="346"/>
      <c r="GT83" s="346"/>
      <c r="GU83" s="346"/>
      <c r="GV83" s="346"/>
      <c r="GW83" s="346"/>
      <c r="GX83" s="346"/>
      <c r="GY83" s="346"/>
      <c r="GZ83" s="346"/>
      <c r="HA83" s="346"/>
      <c r="HB83" s="346"/>
    </row>
    <row r="84" spans="1:210" ht="15" customHeight="1" x14ac:dyDescent="0.3">
      <c r="A84" s="755" t="s">
        <v>61</v>
      </c>
      <c r="B84" s="610">
        <f>'FY22 Prelim '!Y85</f>
        <v>5670933.6004486792</v>
      </c>
      <c r="C84" s="610">
        <f>'FY22 Prelim '!Z85</f>
        <v>1388099.0063553127</v>
      </c>
      <c r="D84" s="610">
        <f>'FY22 Prelim '!AA85</f>
        <v>4143633.536239088</v>
      </c>
      <c r="E84" s="610">
        <f>'FY22 Prelim '!AB85</f>
        <v>4210415.3159616021</v>
      </c>
      <c r="F84" s="610">
        <f>'FY22 Prelim '!AC85</f>
        <v>15413081.459004682</v>
      </c>
      <c r="G84" s="610">
        <f>'FY22 Prelim '!Q85</f>
        <v>965466.9712696817</v>
      </c>
      <c r="H84" s="610">
        <f>'FY22 Prelim '!BB85</f>
        <v>15147033.492629658</v>
      </c>
      <c r="I84" s="641"/>
      <c r="J84" s="642">
        <f>'FY22 Formula Count'!N79</f>
        <v>9698</v>
      </c>
      <c r="K84" s="610">
        <f>'FY22 Prelim '!AX85</f>
        <v>1576</v>
      </c>
      <c r="L84" s="613">
        <f>'FY22 Formula Count'!F79</f>
        <v>9425</v>
      </c>
      <c r="M84" s="613">
        <f>'FY22 Formula Count'!G79</f>
        <v>31</v>
      </c>
      <c r="N84" s="613">
        <f>'FY22 Formula Count'!I79</f>
        <v>88</v>
      </c>
      <c r="O84" s="613">
        <f>'FY22 Formula Count'!J79</f>
        <v>0</v>
      </c>
      <c r="P84" s="613">
        <f>'FY22 Formula Count'!K79</f>
        <v>216</v>
      </c>
      <c r="Q84" s="613">
        <f>'FY22 Formula Count'!N79</f>
        <v>9698</v>
      </c>
      <c r="R84" s="613">
        <f>'FY22 Formula Count'!P79</f>
        <v>71456</v>
      </c>
      <c r="S84" s="769">
        <f>'FY22 Formula Count'!R79</f>
        <v>0.13571988356471115</v>
      </c>
      <c r="T84" s="345"/>
    </row>
    <row r="85" spans="1:210" s="342" customFormat="1" ht="15" customHeight="1" thickBot="1" x14ac:dyDescent="0.35">
      <c r="A85" s="755">
        <v>2021</v>
      </c>
      <c r="B85" s="670">
        <f>'FY21 Allocations'!Y85</f>
        <v>5755666.8224515514</v>
      </c>
      <c r="C85" s="670">
        <f>'FY21 Allocations'!Z85</f>
        <v>1408839.5245052986</v>
      </c>
      <c r="D85" s="670">
        <f>'FY21 Allocations'!AA85</f>
        <v>4181585.3182433913</v>
      </c>
      <c r="E85" s="670">
        <f>'FY21 Allocations'!AB85</f>
        <v>4273325.9548136322</v>
      </c>
      <c r="F85" s="670">
        <f>'FY21 Allocations'!AC85</f>
        <v>15619417.620013874</v>
      </c>
      <c r="G85" s="670">
        <f>'FY21 Allocations'!Q85</f>
        <v>0</v>
      </c>
      <c r="H85" s="670">
        <f>'FY21 Allocations'!BB85</f>
        <v>15201251.445508556</v>
      </c>
      <c r="I85" s="615"/>
      <c r="J85" s="712">
        <f>'FY21 Formula Counts '!N79</f>
        <v>9996</v>
      </c>
      <c r="K85" s="670">
        <f>'FY21 Allocations'!AX85</f>
        <v>1535</v>
      </c>
      <c r="L85" s="710">
        <f>'FY21 Formula Counts '!F79</f>
        <v>9637</v>
      </c>
      <c r="M85" s="710">
        <f>'FY21 Formula Counts '!G79</f>
        <v>42</v>
      </c>
      <c r="N85" s="710">
        <f>'FY21 Formula Counts '!I79</f>
        <v>96</v>
      </c>
      <c r="O85" s="710">
        <f>'FY21 Formula Counts '!J79</f>
        <v>0</v>
      </c>
      <c r="P85" s="710">
        <f>'FY21 Formula Counts '!K79</f>
        <v>305</v>
      </c>
      <c r="Q85" s="710">
        <f>'FY21 Formula Counts '!N79</f>
        <v>9996</v>
      </c>
      <c r="R85" s="710">
        <f>'FY21 Formula Counts '!P79</f>
        <v>70884</v>
      </c>
      <c r="S85" s="765">
        <f>'FY21 Formula Counts '!R79</f>
        <v>0.1410191298459455</v>
      </c>
      <c r="T85" s="345"/>
      <c r="U85" s="346"/>
      <c r="V85" s="346"/>
      <c r="W85" s="346"/>
      <c r="X85" s="346"/>
      <c r="Y85" s="346"/>
      <c r="Z85" s="346"/>
      <c r="AA85" s="346"/>
      <c r="AB85" s="346"/>
      <c r="AC85" s="346"/>
      <c r="AD85" s="346"/>
      <c r="AE85" s="346"/>
      <c r="AF85" s="346"/>
      <c r="AG85" s="346"/>
      <c r="AH85" s="346"/>
      <c r="AI85" s="346"/>
      <c r="AJ85" s="346"/>
      <c r="AK85" s="346"/>
      <c r="AL85" s="346"/>
      <c r="AM85" s="346"/>
      <c r="AN85" s="346"/>
      <c r="AO85" s="346"/>
      <c r="AP85" s="346"/>
      <c r="AQ85" s="346"/>
      <c r="AR85" s="346"/>
      <c r="AS85" s="346"/>
      <c r="AT85" s="346"/>
      <c r="AU85" s="346"/>
      <c r="AV85" s="346"/>
      <c r="AW85" s="346"/>
      <c r="AX85" s="346"/>
      <c r="AY85" s="346"/>
      <c r="AZ85" s="346"/>
      <c r="BA85" s="346"/>
      <c r="BB85" s="346"/>
      <c r="BC85" s="346"/>
      <c r="BD85" s="346"/>
      <c r="BE85" s="346"/>
      <c r="BF85" s="346"/>
      <c r="BG85" s="346"/>
      <c r="BH85" s="346"/>
      <c r="BI85" s="346"/>
      <c r="BJ85" s="346"/>
      <c r="BK85" s="346"/>
      <c r="BL85" s="346"/>
      <c r="BM85" s="346"/>
      <c r="BN85" s="346"/>
      <c r="BO85" s="346"/>
      <c r="BP85" s="346"/>
      <c r="BQ85" s="346"/>
      <c r="BR85" s="346"/>
      <c r="BS85" s="346"/>
      <c r="BT85" s="346"/>
      <c r="BU85" s="346"/>
      <c r="BV85" s="346"/>
      <c r="BW85" s="346"/>
      <c r="BX85" s="346"/>
      <c r="BY85" s="346"/>
      <c r="BZ85" s="346"/>
      <c r="CA85" s="346"/>
      <c r="CB85" s="346"/>
      <c r="CC85" s="346"/>
      <c r="CD85" s="346"/>
      <c r="CE85" s="346"/>
      <c r="CF85" s="346"/>
      <c r="CG85" s="346"/>
      <c r="CH85" s="346"/>
      <c r="CI85" s="346"/>
      <c r="CJ85" s="346"/>
      <c r="CK85" s="346"/>
      <c r="CL85" s="346"/>
      <c r="CM85" s="346"/>
      <c r="CN85" s="346"/>
      <c r="CO85" s="346"/>
      <c r="CP85" s="346"/>
      <c r="CQ85" s="346"/>
      <c r="CR85" s="346"/>
      <c r="CS85" s="346"/>
      <c r="CT85" s="346"/>
      <c r="CU85" s="346"/>
      <c r="CV85" s="346"/>
      <c r="CW85" s="346"/>
      <c r="CX85" s="346"/>
      <c r="CY85" s="346"/>
      <c r="CZ85" s="346"/>
      <c r="DA85" s="346"/>
      <c r="DB85" s="346"/>
      <c r="DC85" s="346"/>
      <c r="DD85" s="346"/>
      <c r="DE85" s="346"/>
      <c r="DF85" s="346"/>
      <c r="DG85" s="346"/>
      <c r="DH85" s="346"/>
      <c r="DI85" s="346"/>
      <c r="DJ85" s="346"/>
      <c r="DK85" s="346"/>
      <c r="DL85" s="346"/>
      <c r="DM85" s="346"/>
      <c r="DN85" s="346"/>
      <c r="DO85" s="346"/>
      <c r="DP85" s="346"/>
      <c r="DQ85" s="346"/>
      <c r="DR85" s="346"/>
      <c r="DS85" s="346"/>
      <c r="DT85" s="346"/>
      <c r="DU85" s="346"/>
      <c r="DV85" s="346"/>
      <c r="DW85" s="346"/>
      <c r="DX85" s="346"/>
      <c r="DY85" s="346"/>
      <c r="DZ85" s="346"/>
      <c r="EA85" s="346"/>
      <c r="EB85" s="346"/>
      <c r="EC85" s="346"/>
      <c r="ED85" s="346"/>
      <c r="EE85" s="346"/>
      <c r="EF85" s="346"/>
      <c r="EG85" s="346"/>
      <c r="EH85" s="346"/>
      <c r="EI85" s="346"/>
      <c r="EJ85" s="346"/>
      <c r="EK85" s="346"/>
      <c r="EL85" s="346"/>
      <c r="EM85" s="346"/>
      <c r="EN85" s="346"/>
      <c r="EO85" s="346"/>
      <c r="EP85" s="346"/>
      <c r="EQ85" s="346"/>
      <c r="ER85" s="346"/>
      <c r="ES85" s="346"/>
      <c r="ET85" s="346"/>
      <c r="EU85" s="346"/>
      <c r="EV85" s="346"/>
      <c r="EW85" s="346"/>
      <c r="EX85" s="346"/>
      <c r="EY85" s="346"/>
      <c r="EZ85" s="346"/>
      <c r="FA85" s="346"/>
      <c r="FB85" s="346"/>
      <c r="FC85" s="346"/>
      <c r="FD85" s="346"/>
      <c r="FE85" s="346"/>
      <c r="FF85" s="346"/>
      <c r="FG85" s="346"/>
      <c r="FH85" s="346"/>
      <c r="FI85" s="346"/>
      <c r="FJ85" s="346"/>
      <c r="FK85" s="346"/>
      <c r="FL85" s="346"/>
      <c r="FM85" s="346"/>
      <c r="FN85" s="346"/>
      <c r="FO85" s="346"/>
      <c r="FP85" s="346"/>
      <c r="FQ85" s="346"/>
      <c r="FR85" s="346"/>
      <c r="FS85" s="346"/>
      <c r="FT85" s="346"/>
      <c r="FU85" s="346"/>
      <c r="FV85" s="346"/>
      <c r="FW85" s="346"/>
      <c r="FX85" s="346"/>
      <c r="FY85" s="346"/>
      <c r="FZ85" s="346"/>
      <c r="GA85" s="346"/>
      <c r="GB85" s="346"/>
      <c r="GC85" s="346"/>
      <c r="GD85" s="346"/>
      <c r="GE85" s="346"/>
      <c r="GF85" s="346"/>
      <c r="GG85" s="346"/>
      <c r="GH85" s="346"/>
      <c r="GI85" s="346"/>
      <c r="GJ85" s="346"/>
      <c r="GK85" s="346"/>
      <c r="GL85" s="346"/>
      <c r="GM85" s="346"/>
      <c r="GN85" s="346"/>
      <c r="GO85" s="346"/>
      <c r="GP85" s="346"/>
      <c r="GQ85" s="346"/>
      <c r="GR85" s="346"/>
      <c r="GS85" s="346"/>
      <c r="GT85" s="346"/>
      <c r="GU85" s="346"/>
      <c r="GV85" s="346"/>
      <c r="GW85" s="346"/>
      <c r="GX85" s="346"/>
      <c r="GY85" s="346"/>
      <c r="GZ85" s="346"/>
      <c r="HA85" s="346"/>
      <c r="HB85" s="346"/>
    </row>
    <row r="86" spans="1:210" ht="15" customHeight="1" x14ac:dyDescent="0.3">
      <c r="A86" s="755"/>
      <c r="B86" s="692">
        <f>SUM(B84-B85)</f>
        <v>-84733.222002872266</v>
      </c>
      <c r="C86" s="692">
        <f t="shared" ref="C86" si="259">SUM(C84-C85)</f>
        <v>-20740.518149985932</v>
      </c>
      <c r="D86" s="692">
        <f t="shared" ref="D86" si="260">SUM(D84-D85)</f>
        <v>-37951.782004303299</v>
      </c>
      <c r="E86" s="692">
        <f t="shared" ref="E86" si="261">SUM(E84-E85)</f>
        <v>-62910.638852030039</v>
      </c>
      <c r="F86" s="692">
        <f t="shared" ref="F86" si="262">SUM(F84-F85)</f>
        <v>-206336.16100919247</v>
      </c>
      <c r="G86" s="692">
        <f t="shared" ref="G86" si="263">SUM(G84-G85)</f>
        <v>965466.9712696817</v>
      </c>
      <c r="H86" s="692">
        <f>SUM(H84-H85)</f>
        <v>-54217.95287889801</v>
      </c>
      <c r="I86" s="615">
        <f>SUM(H84-H85)/H85</f>
        <v>-3.5666769327019807E-3</v>
      </c>
      <c r="J86" s="692">
        <f>SUM(J84-J85)</f>
        <v>-298</v>
      </c>
      <c r="K86" s="696">
        <f t="shared" ref="K86" si="264">SUM(K84-K85)</f>
        <v>41</v>
      </c>
      <c r="L86" s="719">
        <f t="shared" ref="L86" si="265">SUM(L84-L85)</f>
        <v>-212</v>
      </c>
      <c r="M86" s="719">
        <f t="shared" ref="M86" si="266">SUM(M84-M85)</f>
        <v>-11</v>
      </c>
      <c r="N86" s="720">
        <f t="shared" ref="N86" si="267">SUM(N84-N85)</f>
        <v>-8</v>
      </c>
      <c r="O86" s="720">
        <f t="shared" ref="O86" si="268">SUM(O84-O85)</f>
        <v>0</v>
      </c>
      <c r="P86" s="720">
        <f t="shared" ref="P86" si="269">SUM(P84-P85)</f>
        <v>-89</v>
      </c>
      <c r="Q86" s="719">
        <f t="shared" ref="Q86" si="270">SUM(Q84-Q85)</f>
        <v>-298</v>
      </c>
      <c r="R86" s="719">
        <f t="shared" ref="R86" si="271">SUM(R84-R85)</f>
        <v>572</v>
      </c>
      <c r="S86" s="783">
        <f t="shared" ref="S86" si="272">SUM(S84-S85)</f>
        <v>-5.2992462812343488E-3</v>
      </c>
      <c r="T86" s="345"/>
    </row>
    <row r="87" spans="1:210" s="342" customFormat="1" ht="15" customHeight="1" x14ac:dyDescent="0.3">
      <c r="A87" s="755"/>
      <c r="B87" s="682"/>
      <c r="C87" s="682"/>
      <c r="D87" s="682"/>
      <c r="E87" s="682"/>
      <c r="F87" s="682"/>
      <c r="G87" s="682"/>
      <c r="H87" s="682"/>
      <c r="I87" s="615"/>
      <c r="J87" s="683"/>
      <c r="K87" s="698"/>
      <c r="L87" s="643"/>
      <c r="M87" s="643"/>
      <c r="N87" s="684"/>
      <c r="O87" s="684"/>
      <c r="P87" s="684"/>
      <c r="Q87" s="684"/>
      <c r="R87" s="684"/>
      <c r="S87" s="784"/>
      <c r="T87" s="345"/>
      <c r="U87" s="346"/>
      <c r="V87" s="346"/>
      <c r="W87" s="346"/>
      <c r="X87" s="346"/>
      <c r="Y87" s="346"/>
      <c r="Z87" s="346"/>
      <c r="AA87" s="346"/>
      <c r="AB87" s="346"/>
      <c r="AC87" s="346"/>
      <c r="AD87" s="346"/>
      <c r="AE87" s="346"/>
      <c r="AF87" s="346"/>
      <c r="AG87" s="346"/>
      <c r="AH87" s="346"/>
      <c r="AI87" s="346"/>
      <c r="AJ87" s="346"/>
      <c r="AK87" s="346"/>
      <c r="AL87" s="346"/>
      <c r="AM87" s="346"/>
      <c r="AN87" s="346"/>
      <c r="AO87" s="346"/>
      <c r="AP87" s="346"/>
      <c r="AQ87" s="346"/>
      <c r="AR87" s="346"/>
      <c r="AS87" s="346"/>
      <c r="AT87" s="346"/>
      <c r="AU87" s="346"/>
      <c r="AV87" s="346"/>
      <c r="AW87" s="346"/>
      <c r="AX87" s="346"/>
      <c r="AY87" s="346"/>
      <c r="AZ87" s="346"/>
      <c r="BA87" s="346"/>
      <c r="BB87" s="346"/>
      <c r="BC87" s="346"/>
      <c r="BD87" s="346"/>
      <c r="BE87" s="346"/>
      <c r="BF87" s="346"/>
      <c r="BG87" s="346"/>
      <c r="BH87" s="346"/>
      <c r="BI87" s="346"/>
      <c r="BJ87" s="346"/>
      <c r="BK87" s="346"/>
      <c r="BL87" s="346"/>
      <c r="BM87" s="346"/>
      <c r="BN87" s="346"/>
      <c r="BO87" s="346"/>
      <c r="BP87" s="346"/>
      <c r="BQ87" s="346"/>
      <c r="BR87" s="346"/>
      <c r="BS87" s="346"/>
      <c r="BT87" s="346"/>
      <c r="BU87" s="346"/>
      <c r="BV87" s="346"/>
      <c r="BW87" s="346"/>
      <c r="BX87" s="346"/>
      <c r="BY87" s="346"/>
      <c r="BZ87" s="346"/>
      <c r="CA87" s="346"/>
      <c r="CB87" s="346"/>
      <c r="CC87" s="346"/>
      <c r="CD87" s="346"/>
      <c r="CE87" s="346"/>
      <c r="CF87" s="346"/>
      <c r="CG87" s="346"/>
      <c r="CH87" s="346"/>
      <c r="CI87" s="346"/>
      <c r="CJ87" s="346"/>
      <c r="CK87" s="346"/>
      <c r="CL87" s="346"/>
      <c r="CM87" s="346"/>
      <c r="CN87" s="346"/>
      <c r="CO87" s="346"/>
      <c r="CP87" s="346"/>
      <c r="CQ87" s="346"/>
      <c r="CR87" s="346"/>
      <c r="CS87" s="346"/>
      <c r="CT87" s="346"/>
      <c r="CU87" s="346"/>
      <c r="CV87" s="346"/>
      <c r="CW87" s="346"/>
      <c r="CX87" s="346"/>
      <c r="CY87" s="346"/>
      <c r="CZ87" s="346"/>
      <c r="DA87" s="346"/>
      <c r="DB87" s="346"/>
      <c r="DC87" s="346"/>
      <c r="DD87" s="346"/>
      <c r="DE87" s="346"/>
      <c r="DF87" s="346"/>
      <c r="DG87" s="346"/>
      <c r="DH87" s="346"/>
      <c r="DI87" s="346"/>
      <c r="DJ87" s="346"/>
      <c r="DK87" s="346"/>
      <c r="DL87" s="346"/>
      <c r="DM87" s="346"/>
      <c r="DN87" s="346"/>
      <c r="DO87" s="346"/>
      <c r="DP87" s="346"/>
      <c r="DQ87" s="346"/>
      <c r="DR87" s="346"/>
      <c r="DS87" s="346"/>
      <c r="DT87" s="346"/>
      <c r="DU87" s="346"/>
      <c r="DV87" s="346"/>
      <c r="DW87" s="346"/>
      <c r="DX87" s="346"/>
      <c r="DY87" s="346"/>
      <c r="DZ87" s="346"/>
      <c r="EA87" s="346"/>
      <c r="EB87" s="346"/>
      <c r="EC87" s="346"/>
      <c r="ED87" s="346"/>
      <c r="EE87" s="346"/>
      <c r="EF87" s="346"/>
      <c r="EG87" s="346"/>
      <c r="EH87" s="346"/>
      <c r="EI87" s="346"/>
      <c r="EJ87" s="346"/>
      <c r="EK87" s="346"/>
      <c r="EL87" s="346"/>
      <c r="EM87" s="346"/>
      <c r="EN87" s="346"/>
      <c r="EO87" s="346"/>
      <c r="EP87" s="346"/>
      <c r="EQ87" s="346"/>
      <c r="ER87" s="346"/>
      <c r="ES87" s="346"/>
      <c r="ET87" s="346"/>
      <c r="EU87" s="346"/>
      <c r="EV87" s="346"/>
      <c r="EW87" s="346"/>
      <c r="EX87" s="346"/>
      <c r="EY87" s="346"/>
      <c r="EZ87" s="346"/>
      <c r="FA87" s="346"/>
      <c r="FB87" s="346"/>
      <c r="FC87" s="346"/>
      <c r="FD87" s="346"/>
      <c r="FE87" s="346"/>
      <c r="FF87" s="346"/>
      <c r="FG87" s="346"/>
      <c r="FH87" s="346"/>
      <c r="FI87" s="346"/>
      <c r="FJ87" s="346"/>
      <c r="FK87" s="346"/>
      <c r="FL87" s="346"/>
      <c r="FM87" s="346"/>
      <c r="FN87" s="346"/>
      <c r="FO87" s="346"/>
      <c r="FP87" s="346"/>
      <c r="FQ87" s="346"/>
      <c r="FR87" s="346"/>
      <c r="FS87" s="346"/>
      <c r="FT87" s="346"/>
      <c r="FU87" s="346"/>
      <c r="FV87" s="346"/>
      <c r="FW87" s="346"/>
      <c r="FX87" s="346"/>
      <c r="FY87" s="346"/>
      <c r="FZ87" s="346"/>
      <c r="GA87" s="346"/>
      <c r="GB87" s="346"/>
      <c r="GC87" s="346"/>
      <c r="GD87" s="346"/>
      <c r="GE87" s="346"/>
      <c r="GF87" s="346"/>
      <c r="GG87" s="346"/>
      <c r="GH87" s="346"/>
      <c r="GI87" s="346"/>
      <c r="GJ87" s="346"/>
      <c r="GK87" s="346"/>
      <c r="GL87" s="346"/>
      <c r="GM87" s="346"/>
      <c r="GN87" s="346"/>
      <c r="GO87" s="346"/>
      <c r="GP87" s="346"/>
      <c r="GQ87" s="346"/>
      <c r="GR87" s="346"/>
      <c r="GS87" s="346"/>
      <c r="GT87" s="346"/>
      <c r="GU87" s="346"/>
      <c r="GV87" s="346"/>
      <c r="GW87" s="346"/>
      <c r="GX87" s="346"/>
      <c r="GY87" s="346"/>
      <c r="GZ87" s="346"/>
      <c r="HA87" s="346"/>
      <c r="HB87" s="346"/>
    </row>
    <row r="88" spans="1:210" ht="15" customHeight="1" x14ac:dyDescent="0.3">
      <c r="A88" s="755" t="s">
        <v>62</v>
      </c>
      <c r="B88" s="582">
        <f>'FY22 Prelim '!Y87</f>
        <v>147334.69177443598</v>
      </c>
      <c r="C88" s="582">
        <f>'FY22 Prelim '!Z87</f>
        <v>0</v>
      </c>
      <c r="D88" s="582">
        <f>'FY22 Prelim '!AA87</f>
        <v>115325.89881466345</v>
      </c>
      <c r="E88" s="582">
        <f>'FY22 Prelim '!AB87</f>
        <v>117572.04276131114</v>
      </c>
      <c r="F88" s="582">
        <f>'FY22 Prelim '!AC87</f>
        <v>380232.63335041062</v>
      </c>
      <c r="G88" s="582">
        <f>'FY22 Prelim '!Q87</f>
        <v>0</v>
      </c>
      <c r="H88" s="582">
        <f>'FY22 Prelim '!BB87</f>
        <v>326484.04225433536</v>
      </c>
      <c r="I88" s="615"/>
      <c r="J88" s="583">
        <f>'FY22 Formula Count'!N81</f>
        <v>213</v>
      </c>
      <c r="K88" s="582">
        <f>'FY22 Prelim '!AX87</f>
        <v>1533</v>
      </c>
      <c r="L88" s="597">
        <f>'FY22 Formula Count'!F81</f>
        <v>212</v>
      </c>
      <c r="M88" s="597">
        <f>'FY22 Formula Count'!G81</f>
        <v>0</v>
      </c>
      <c r="N88" s="597">
        <f>'FY22 Formula Count'!I81</f>
        <v>0</v>
      </c>
      <c r="O88" s="597">
        <f>'FY22 Formula Count'!J81</f>
        <v>0</v>
      </c>
      <c r="P88" s="597">
        <f>'FY22 Formula Count'!K81</f>
        <v>1</v>
      </c>
      <c r="Q88" s="597">
        <f>'FY22 Formula Count'!N81</f>
        <v>213</v>
      </c>
      <c r="R88" s="597">
        <f>'FY22 Formula Count'!P81</f>
        <v>1801</v>
      </c>
      <c r="S88" s="772">
        <f>'FY22 Formula Count'!R81</f>
        <v>0.11826762909494726</v>
      </c>
      <c r="T88" s="345"/>
    </row>
    <row r="89" spans="1:210" s="342" customFormat="1" ht="15" customHeight="1" thickBot="1" x14ac:dyDescent="0.35">
      <c r="A89" s="755">
        <v>2021</v>
      </c>
      <c r="B89" s="670">
        <f>'FY21 Allocations'!Y87</f>
        <v>173334.93149933644</v>
      </c>
      <c r="C89" s="670">
        <f>'FY21 Allocations'!Z87</f>
        <v>0</v>
      </c>
      <c r="D89" s="670">
        <f>'FY21 Allocations'!AA87</f>
        <v>135677.52801725114</v>
      </c>
      <c r="E89" s="670">
        <f>'FY21 Allocations'!AB87</f>
        <v>138320.05030742488</v>
      </c>
      <c r="F89" s="670">
        <f>'FY21 Allocations'!AC87</f>
        <v>447332.50982401241</v>
      </c>
      <c r="G89" s="670">
        <f>'FY21 Allocations'!Q87</f>
        <v>0</v>
      </c>
      <c r="H89" s="670">
        <f>'FY21 Allocations'!BB87</f>
        <v>380232.63335041056</v>
      </c>
      <c r="I89" s="615"/>
      <c r="J89" s="320">
        <f>'FY21 Formula Counts '!N81</f>
        <v>174</v>
      </c>
      <c r="K89" s="670">
        <f>'FY21 Allocations'!AX87</f>
        <v>2185</v>
      </c>
      <c r="L89" s="710">
        <f>'FY21 Formula Counts '!F81</f>
        <v>174</v>
      </c>
      <c r="M89" s="710">
        <f>'FY21 Formula Counts '!G81</f>
        <v>0</v>
      </c>
      <c r="N89" s="710">
        <f>'FY21 Formula Counts '!I81</f>
        <v>0</v>
      </c>
      <c r="O89" s="710">
        <f>'FY21 Formula Counts '!J81</f>
        <v>0</v>
      </c>
      <c r="P89" s="710">
        <f>'FY21 Formula Counts '!K81</f>
        <v>0</v>
      </c>
      <c r="Q89" s="710">
        <f>'FY21 Formula Counts '!N81</f>
        <v>174</v>
      </c>
      <c r="R89" s="710">
        <f>'FY21 Formula Counts '!P81</f>
        <v>1630</v>
      </c>
      <c r="S89" s="765">
        <f>'FY21 Formula Counts '!R81</f>
        <v>0.10674846625766871</v>
      </c>
      <c r="T89" s="345"/>
      <c r="U89" s="346"/>
      <c r="V89" s="346"/>
      <c r="W89" s="346"/>
      <c r="X89" s="346"/>
      <c r="Y89" s="346"/>
      <c r="Z89" s="346"/>
      <c r="AA89" s="346"/>
      <c r="AB89" s="346"/>
      <c r="AC89" s="346"/>
      <c r="AD89" s="346"/>
      <c r="AE89" s="346"/>
      <c r="AF89" s="346"/>
      <c r="AG89" s="346"/>
      <c r="AH89" s="346"/>
      <c r="AI89" s="346"/>
      <c r="AJ89" s="346"/>
      <c r="AK89" s="346"/>
      <c r="AL89" s="346"/>
      <c r="AM89" s="346"/>
      <c r="AN89" s="346"/>
      <c r="AO89" s="346"/>
      <c r="AP89" s="346"/>
      <c r="AQ89" s="346"/>
      <c r="AR89" s="346"/>
      <c r="AS89" s="346"/>
      <c r="AT89" s="346"/>
      <c r="AU89" s="346"/>
      <c r="AV89" s="346"/>
      <c r="AW89" s="346"/>
      <c r="AX89" s="346"/>
      <c r="AY89" s="346"/>
      <c r="AZ89" s="346"/>
      <c r="BA89" s="346"/>
      <c r="BB89" s="346"/>
      <c r="BC89" s="346"/>
      <c r="BD89" s="346"/>
      <c r="BE89" s="346"/>
      <c r="BF89" s="346"/>
      <c r="BG89" s="346"/>
      <c r="BH89" s="346"/>
      <c r="BI89" s="346"/>
      <c r="BJ89" s="346"/>
      <c r="BK89" s="346"/>
      <c r="BL89" s="346"/>
      <c r="BM89" s="346"/>
      <c r="BN89" s="346"/>
      <c r="BO89" s="346"/>
      <c r="BP89" s="346"/>
      <c r="BQ89" s="346"/>
      <c r="BR89" s="346"/>
      <c r="BS89" s="346"/>
      <c r="BT89" s="346"/>
      <c r="BU89" s="346"/>
      <c r="BV89" s="346"/>
      <c r="BW89" s="346"/>
      <c r="BX89" s="346"/>
      <c r="BY89" s="346"/>
      <c r="BZ89" s="346"/>
      <c r="CA89" s="346"/>
      <c r="CB89" s="346"/>
      <c r="CC89" s="346"/>
      <c r="CD89" s="346"/>
      <c r="CE89" s="346"/>
      <c r="CF89" s="346"/>
      <c r="CG89" s="346"/>
      <c r="CH89" s="346"/>
      <c r="CI89" s="346"/>
      <c r="CJ89" s="346"/>
      <c r="CK89" s="346"/>
      <c r="CL89" s="346"/>
      <c r="CM89" s="346"/>
      <c r="CN89" s="346"/>
      <c r="CO89" s="346"/>
      <c r="CP89" s="346"/>
      <c r="CQ89" s="346"/>
      <c r="CR89" s="346"/>
      <c r="CS89" s="346"/>
      <c r="CT89" s="346"/>
      <c r="CU89" s="346"/>
      <c r="CV89" s="346"/>
      <c r="CW89" s="346"/>
      <c r="CX89" s="346"/>
      <c r="CY89" s="346"/>
      <c r="CZ89" s="346"/>
      <c r="DA89" s="346"/>
      <c r="DB89" s="346"/>
      <c r="DC89" s="346"/>
      <c r="DD89" s="346"/>
      <c r="DE89" s="346"/>
      <c r="DF89" s="346"/>
      <c r="DG89" s="346"/>
      <c r="DH89" s="346"/>
      <c r="DI89" s="346"/>
      <c r="DJ89" s="346"/>
      <c r="DK89" s="346"/>
      <c r="DL89" s="346"/>
      <c r="DM89" s="346"/>
      <c r="DN89" s="346"/>
      <c r="DO89" s="346"/>
      <c r="DP89" s="346"/>
      <c r="DQ89" s="346"/>
      <c r="DR89" s="346"/>
      <c r="DS89" s="346"/>
      <c r="DT89" s="346"/>
      <c r="DU89" s="346"/>
      <c r="DV89" s="346"/>
      <c r="DW89" s="346"/>
      <c r="DX89" s="346"/>
      <c r="DY89" s="346"/>
      <c r="DZ89" s="346"/>
      <c r="EA89" s="346"/>
      <c r="EB89" s="346"/>
      <c r="EC89" s="346"/>
      <c r="ED89" s="346"/>
      <c r="EE89" s="346"/>
      <c r="EF89" s="346"/>
      <c r="EG89" s="346"/>
      <c r="EH89" s="346"/>
      <c r="EI89" s="346"/>
      <c r="EJ89" s="346"/>
      <c r="EK89" s="346"/>
      <c r="EL89" s="346"/>
      <c r="EM89" s="346"/>
      <c r="EN89" s="346"/>
      <c r="EO89" s="346"/>
      <c r="EP89" s="346"/>
      <c r="EQ89" s="346"/>
      <c r="ER89" s="346"/>
      <c r="ES89" s="346"/>
      <c r="ET89" s="346"/>
      <c r="EU89" s="346"/>
      <c r="EV89" s="346"/>
      <c r="EW89" s="346"/>
      <c r="EX89" s="346"/>
      <c r="EY89" s="346"/>
      <c r="EZ89" s="346"/>
      <c r="FA89" s="346"/>
      <c r="FB89" s="346"/>
      <c r="FC89" s="346"/>
      <c r="FD89" s="346"/>
      <c r="FE89" s="346"/>
      <c r="FF89" s="346"/>
      <c r="FG89" s="346"/>
      <c r="FH89" s="346"/>
      <c r="FI89" s="346"/>
      <c r="FJ89" s="346"/>
      <c r="FK89" s="346"/>
      <c r="FL89" s="346"/>
      <c r="FM89" s="346"/>
      <c r="FN89" s="346"/>
      <c r="FO89" s="346"/>
      <c r="FP89" s="346"/>
      <c r="FQ89" s="346"/>
      <c r="FR89" s="346"/>
      <c r="FS89" s="346"/>
      <c r="FT89" s="346"/>
      <c r="FU89" s="346"/>
      <c r="FV89" s="346"/>
      <c r="FW89" s="346"/>
      <c r="FX89" s="346"/>
      <c r="FY89" s="346"/>
      <c r="FZ89" s="346"/>
      <c r="GA89" s="346"/>
      <c r="GB89" s="346"/>
      <c r="GC89" s="346"/>
      <c r="GD89" s="346"/>
      <c r="GE89" s="346"/>
      <c r="GF89" s="346"/>
      <c r="GG89" s="346"/>
      <c r="GH89" s="346"/>
      <c r="GI89" s="346"/>
      <c r="GJ89" s="346"/>
      <c r="GK89" s="346"/>
      <c r="GL89" s="346"/>
      <c r="GM89" s="346"/>
      <c r="GN89" s="346"/>
      <c r="GO89" s="346"/>
      <c r="GP89" s="346"/>
      <c r="GQ89" s="346"/>
      <c r="GR89" s="346"/>
      <c r="GS89" s="346"/>
      <c r="GT89" s="346"/>
      <c r="GU89" s="346"/>
      <c r="GV89" s="346"/>
      <c r="GW89" s="346"/>
      <c r="GX89" s="346"/>
      <c r="GY89" s="346"/>
      <c r="GZ89" s="346"/>
      <c r="HA89" s="346"/>
      <c r="HB89" s="346"/>
    </row>
    <row r="90" spans="1:210" s="263" customFormat="1" ht="15" customHeight="1" x14ac:dyDescent="0.3">
      <c r="A90" s="755"/>
      <c r="B90" s="663">
        <f>SUM(B88-B89)</f>
        <v>-26000.239724900457</v>
      </c>
      <c r="C90" s="663">
        <f t="shared" ref="C90" si="273">SUM(C88-C89)</f>
        <v>0</v>
      </c>
      <c r="D90" s="663">
        <f t="shared" ref="D90" si="274">SUM(D88-D89)</f>
        <v>-20351.62920258769</v>
      </c>
      <c r="E90" s="663">
        <f t="shared" ref="E90" si="275">SUM(E88-E89)</f>
        <v>-20748.007546113746</v>
      </c>
      <c r="F90" s="663">
        <f t="shared" ref="F90" si="276">SUM(F88-F89)</f>
        <v>-67099.876473601791</v>
      </c>
      <c r="G90" s="663">
        <f t="shared" ref="G90" si="277">SUM(G88-G89)</f>
        <v>0</v>
      </c>
      <c r="H90" s="663">
        <f>SUM(H88-H89)</f>
        <v>-53748.591096075193</v>
      </c>
      <c r="I90" s="590">
        <f>SUM(H88-H89)/H89</f>
        <v>-0.14135712293411221</v>
      </c>
      <c r="J90" s="705">
        <f>SUM(J88-J89)</f>
        <v>39</v>
      </c>
      <c r="K90" s="663">
        <f t="shared" ref="K90" si="278">SUM(K88-K89)</f>
        <v>-652</v>
      </c>
      <c r="L90" s="720">
        <f t="shared" ref="L90" si="279">SUM(L88-L89)</f>
        <v>38</v>
      </c>
      <c r="M90" s="720">
        <f t="shared" ref="M90" si="280">SUM(M88-M89)</f>
        <v>0</v>
      </c>
      <c r="N90" s="720">
        <f t="shared" ref="N90" si="281">SUM(N88-N89)</f>
        <v>0</v>
      </c>
      <c r="O90" s="720">
        <f t="shared" ref="O90" si="282">SUM(O88-O89)</f>
        <v>0</v>
      </c>
      <c r="P90" s="720">
        <f t="shared" ref="P90" si="283">SUM(P88-P89)</f>
        <v>1</v>
      </c>
      <c r="Q90" s="720">
        <f t="shared" ref="Q90" si="284">SUM(Q88-Q89)</f>
        <v>39</v>
      </c>
      <c r="R90" s="720">
        <f t="shared" ref="R90" si="285">SUM(R88-R89)</f>
        <v>171</v>
      </c>
      <c r="S90" s="785">
        <f t="shared" ref="S90" si="286">SUM(S88-S89)</f>
        <v>1.1519162837278552E-2</v>
      </c>
      <c r="T90" s="347"/>
      <c r="U90" s="348"/>
      <c r="V90" s="348"/>
      <c r="W90" s="348"/>
      <c r="X90" s="348"/>
      <c r="Y90" s="348"/>
      <c r="Z90" s="348"/>
      <c r="AA90" s="348"/>
      <c r="AB90" s="348"/>
      <c r="AC90" s="348"/>
      <c r="AD90" s="348"/>
      <c r="AE90" s="348"/>
      <c r="AF90" s="348"/>
      <c r="AG90" s="348"/>
      <c r="AH90" s="348"/>
      <c r="AI90" s="348"/>
      <c r="AJ90" s="348"/>
      <c r="AK90" s="348"/>
      <c r="AL90" s="348"/>
      <c r="AM90" s="348"/>
      <c r="AN90" s="348"/>
      <c r="AO90" s="348"/>
      <c r="AP90" s="348"/>
      <c r="AQ90" s="348"/>
      <c r="AR90" s="348"/>
      <c r="AS90" s="348"/>
      <c r="AT90" s="348"/>
      <c r="AU90" s="348"/>
      <c r="AV90" s="348"/>
      <c r="AW90" s="348"/>
      <c r="AX90" s="348"/>
      <c r="AY90" s="348"/>
      <c r="AZ90" s="348"/>
      <c r="BA90" s="348"/>
      <c r="BB90" s="348"/>
      <c r="BC90" s="348"/>
      <c r="BD90" s="348"/>
      <c r="BE90" s="348"/>
      <c r="BF90" s="348"/>
      <c r="BG90" s="348"/>
      <c r="BH90" s="348"/>
      <c r="BI90" s="348"/>
      <c r="BJ90" s="348"/>
      <c r="BK90" s="348"/>
      <c r="BL90" s="348"/>
      <c r="BM90" s="348"/>
      <c r="BN90" s="348"/>
      <c r="BO90" s="348"/>
      <c r="BP90" s="348"/>
      <c r="BQ90" s="348"/>
      <c r="BR90" s="348"/>
      <c r="BS90" s="348"/>
      <c r="BT90" s="348"/>
      <c r="BU90" s="348"/>
      <c r="BV90" s="348"/>
      <c r="BW90" s="348"/>
      <c r="BX90" s="348"/>
      <c r="BY90" s="348"/>
      <c r="BZ90" s="348"/>
      <c r="CA90" s="348"/>
      <c r="CB90" s="348"/>
      <c r="CC90" s="348"/>
      <c r="CD90" s="348"/>
      <c r="CE90" s="348"/>
      <c r="CF90" s="348"/>
      <c r="CG90" s="348"/>
      <c r="CH90" s="348"/>
      <c r="CI90" s="348"/>
      <c r="CJ90" s="348"/>
      <c r="CK90" s="348"/>
      <c r="CL90" s="348"/>
      <c r="CM90" s="348"/>
      <c r="CN90" s="348"/>
      <c r="CO90" s="348"/>
      <c r="CP90" s="348"/>
      <c r="CQ90" s="348"/>
      <c r="CR90" s="348"/>
      <c r="CS90" s="348"/>
      <c r="CT90" s="348"/>
      <c r="CU90" s="348"/>
      <c r="CV90" s="348"/>
      <c r="CW90" s="348"/>
      <c r="CX90" s="348"/>
      <c r="CY90" s="348"/>
      <c r="CZ90" s="348"/>
      <c r="DA90" s="348"/>
      <c r="DB90" s="348"/>
      <c r="DC90" s="348"/>
      <c r="DD90" s="348"/>
      <c r="DE90" s="348"/>
      <c r="DF90" s="348"/>
      <c r="DG90" s="348"/>
      <c r="DH90" s="348"/>
      <c r="DI90" s="348"/>
      <c r="DJ90" s="348"/>
      <c r="DK90" s="348"/>
      <c r="DL90" s="348"/>
      <c r="DM90" s="348"/>
      <c r="DN90" s="348"/>
      <c r="DO90" s="348"/>
      <c r="DP90" s="348"/>
      <c r="DQ90" s="348"/>
      <c r="DR90" s="348"/>
      <c r="DS90" s="348"/>
      <c r="DT90" s="348"/>
      <c r="DU90" s="348"/>
      <c r="DV90" s="348"/>
      <c r="DW90" s="348"/>
      <c r="DX90" s="348"/>
      <c r="DY90" s="348"/>
      <c r="DZ90" s="348"/>
      <c r="EA90" s="348"/>
      <c r="EB90" s="348"/>
      <c r="EC90" s="348"/>
      <c r="ED90" s="348"/>
      <c r="EE90" s="348"/>
      <c r="EF90" s="348"/>
      <c r="EG90" s="348"/>
      <c r="EH90" s="348"/>
      <c r="EI90" s="348"/>
      <c r="EJ90" s="348"/>
      <c r="EK90" s="348"/>
      <c r="EL90" s="348"/>
      <c r="EM90" s="348"/>
      <c r="EN90" s="348"/>
      <c r="EO90" s="348"/>
      <c r="EP90" s="348"/>
      <c r="EQ90" s="348"/>
      <c r="ER90" s="348"/>
      <c r="ES90" s="348"/>
      <c r="ET90" s="348"/>
      <c r="EU90" s="348"/>
      <c r="EV90" s="348"/>
      <c r="EW90" s="348"/>
      <c r="EX90" s="348"/>
      <c r="EY90" s="348"/>
      <c r="EZ90" s="348"/>
      <c r="FA90" s="348"/>
      <c r="FB90" s="348"/>
      <c r="FC90" s="348"/>
      <c r="FD90" s="348"/>
      <c r="FE90" s="348"/>
      <c r="FF90" s="348"/>
      <c r="FG90" s="348"/>
      <c r="FH90" s="348"/>
      <c r="FI90" s="348"/>
      <c r="FJ90" s="348"/>
      <c r="FK90" s="348"/>
      <c r="FL90" s="348"/>
      <c r="FM90" s="348"/>
      <c r="FN90" s="348"/>
      <c r="FO90" s="348"/>
      <c r="FP90" s="348"/>
      <c r="FQ90" s="348"/>
      <c r="FR90" s="348"/>
      <c r="FS90" s="348"/>
      <c r="FT90" s="348"/>
      <c r="FU90" s="348"/>
      <c r="FV90" s="348"/>
      <c r="FW90" s="348"/>
      <c r="FX90" s="348"/>
      <c r="FY90" s="348"/>
      <c r="FZ90" s="348"/>
      <c r="GA90" s="348"/>
      <c r="GB90" s="348"/>
      <c r="GC90" s="348"/>
      <c r="GD90" s="348"/>
      <c r="GE90" s="348"/>
      <c r="GF90" s="348"/>
      <c r="GG90" s="348"/>
      <c r="GH90" s="348"/>
      <c r="GI90" s="348"/>
      <c r="GJ90" s="348"/>
      <c r="GK90" s="348"/>
      <c r="GL90" s="348"/>
      <c r="GM90" s="348"/>
      <c r="GN90" s="348"/>
      <c r="GO90" s="348"/>
      <c r="GP90" s="348"/>
      <c r="GQ90" s="348"/>
      <c r="GR90" s="348"/>
      <c r="GS90" s="348"/>
      <c r="GT90" s="348"/>
      <c r="GU90" s="348"/>
      <c r="GV90" s="348"/>
      <c r="GW90" s="348"/>
      <c r="GX90" s="348"/>
      <c r="GY90" s="348"/>
      <c r="GZ90" s="348"/>
      <c r="HA90" s="348"/>
      <c r="HB90" s="348"/>
    </row>
    <row r="91" spans="1:210" s="344" customFormat="1" ht="15" customHeight="1" x14ac:dyDescent="0.3">
      <c r="A91" s="755"/>
      <c r="B91" s="199"/>
      <c r="C91" s="199"/>
      <c r="D91" s="199"/>
      <c r="E91" s="199"/>
      <c r="F91" s="199"/>
      <c r="G91" s="199"/>
      <c r="H91" s="199"/>
      <c r="I91" s="590"/>
      <c r="J91" s="199"/>
      <c r="K91" s="208"/>
      <c r="L91" s="643"/>
      <c r="M91" s="643"/>
      <c r="N91" s="685"/>
      <c r="O91" s="685"/>
      <c r="P91" s="685"/>
      <c r="Q91" s="685"/>
      <c r="R91" s="685"/>
      <c r="S91" s="784"/>
      <c r="T91" s="347"/>
      <c r="U91" s="348"/>
      <c r="V91" s="348"/>
      <c r="W91" s="348"/>
      <c r="X91" s="348"/>
      <c r="Y91" s="348"/>
      <c r="Z91" s="348"/>
      <c r="AA91" s="348"/>
      <c r="AB91" s="348"/>
      <c r="AC91" s="348"/>
      <c r="AD91" s="348"/>
      <c r="AE91" s="348"/>
      <c r="AF91" s="348"/>
      <c r="AG91" s="348"/>
      <c r="AH91" s="348"/>
      <c r="AI91" s="348"/>
      <c r="AJ91" s="348"/>
      <c r="AK91" s="348"/>
      <c r="AL91" s="348"/>
      <c r="AM91" s="348"/>
      <c r="AN91" s="348"/>
      <c r="AO91" s="348"/>
      <c r="AP91" s="348"/>
      <c r="AQ91" s="348"/>
      <c r="AR91" s="348"/>
      <c r="AS91" s="348"/>
      <c r="AT91" s="348"/>
      <c r="AU91" s="348"/>
      <c r="AV91" s="348"/>
      <c r="AW91" s="348"/>
      <c r="AX91" s="348"/>
      <c r="AY91" s="348"/>
      <c r="AZ91" s="348"/>
      <c r="BA91" s="348"/>
      <c r="BB91" s="348"/>
      <c r="BC91" s="348"/>
      <c r="BD91" s="348"/>
      <c r="BE91" s="348"/>
      <c r="BF91" s="348"/>
      <c r="BG91" s="348"/>
      <c r="BH91" s="348"/>
      <c r="BI91" s="348"/>
      <c r="BJ91" s="348"/>
      <c r="BK91" s="348"/>
      <c r="BL91" s="348"/>
      <c r="BM91" s="348"/>
      <c r="BN91" s="348"/>
      <c r="BO91" s="348"/>
      <c r="BP91" s="348"/>
      <c r="BQ91" s="348"/>
      <c r="BR91" s="348"/>
      <c r="BS91" s="348"/>
      <c r="BT91" s="348"/>
      <c r="BU91" s="348"/>
      <c r="BV91" s="348"/>
      <c r="BW91" s="348"/>
      <c r="BX91" s="348"/>
      <c r="BY91" s="348"/>
      <c r="BZ91" s="348"/>
      <c r="CA91" s="348"/>
      <c r="CB91" s="348"/>
      <c r="CC91" s="348"/>
      <c r="CD91" s="348"/>
      <c r="CE91" s="348"/>
      <c r="CF91" s="348"/>
      <c r="CG91" s="348"/>
      <c r="CH91" s="348"/>
      <c r="CI91" s="348"/>
      <c r="CJ91" s="348"/>
      <c r="CK91" s="348"/>
      <c r="CL91" s="348"/>
      <c r="CM91" s="348"/>
      <c r="CN91" s="348"/>
      <c r="CO91" s="348"/>
      <c r="CP91" s="348"/>
      <c r="CQ91" s="348"/>
      <c r="CR91" s="348"/>
      <c r="CS91" s="348"/>
      <c r="CT91" s="348"/>
      <c r="CU91" s="348"/>
      <c r="CV91" s="348"/>
      <c r="CW91" s="348"/>
      <c r="CX91" s="348"/>
      <c r="CY91" s="348"/>
      <c r="CZ91" s="348"/>
      <c r="DA91" s="348"/>
      <c r="DB91" s="348"/>
      <c r="DC91" s="348"/>
      <c r="DD91" s="348"/>
      <c r="DE91" s="348"/>
      <c r="DF91" s="348"/>
      <c r="DG91" s="348"/>
      <c r="DH91" s="348"/>
      <c r="DI91" s="348"/>
      <c r="DJ91" s="348"/>
      <c r="DK91" s="348"/>
      <c r="DL91" s="348"/>
      <c r="DM91" s="348"/>
      <c r="DN91" s="348"/>
      <c r="DO91" s="348"/>
      <c r="DP91" s="348"/>
      <c r="DQ91" s="348"/>
      <c r="DR91" s="348"/>
      <c r="DS91" s="348"/>
      <c r="DT91" s="348"/>
      <c r="DU91" s="348"/>
      <c r="DV91" s="348"/>
      <c r="DW91" s="348"/>
      <c r="DX91" s="348"/>
      <c r="DY91" s="348"/>
      <c r="DZ91" s="348"/>
      <c r="EA91" s="348"/>
      <c r="EB91" s="348"/>
      <c r="EC91" s="348"/>
      <c r="ED91" s="348"/>
      <c r="EE91" s="348"/>
      <c r="EF91" s="348"/>
      <c r="EG91" s="348"/>
      <c r="EH91" s="348"/>
      <c r="EI91" s="348"/>
      <c r="EJ91" s="348"/>
      <c r="EK91" s="348"/>
      <c r="EL91" s="348"/>
      <c r="EM91" s="348"/>
      <c r="EN91" s="348"/>
      <c r="EO91" s="348"/>
      <c r="EP91" s="348"/>
      <c r="EQ91" s="348"/>
      <c r="ER91" s="348"/>
      <c r="ES91" s="348"/>
      <c r="ET91" s="348"/>
      <c r="EU91" s="348"/>
      <c r="EV91" s="348"/>
      <c r="EW91" s="348"/>
      <c r="EX91" s="348"/>
      <c r="EY91" s="348"/>
      <c r="EZ91" s="348"/>
      <c r="FA91" s="348"/>
      <c r="FB91" s="348"/>
      <c r="FC91" s="348"/>
      <c r="FD91" s="348"/>
      <c r="FE91" s="348"/>
      <c r="FF91" s="348"/>
      <c r="FG91" s="348"/>
      <c r="FH91" s="348"/>
      <c r="FI91" s="348"/>
      <c r="FJ91" s="348"/>
      <c r="FK91" s="348"/>
      <c r="FL91" s="348"/>
      <c r="FM91" s="348"/>
      <c r="FN91" s="348"/>
      <c r="FO91" s="348"/>
      <c r="FP91" s="348"/>
      <c r="FQ91" s="348"/>
      <c r="FR91" s="348"/>
      <c r="FS91" s="348"/>
      <c r="FT91" s="348"/>
      <c r="FU91" s="348"/>
      <c r="FV91" s="348"/>
      <c r="FW91" s="348"/>
      <c r="FX91" s="348"/>
      <c r="FY91" s="348"/>
      <c r="FZ91" s="348"/>
      <c r="GA91" s="348"/>
      <c r="GB91" s="348"/>
      <c r="GC91" s="348"/>
      <c r="GD91" s="348"/>
      <c r="GE91" s="348"/>
      <c r="GF91" s="348"/>
      <c r="GG91" s="348"/>
      <c r="GH91" s="348"/>
      <c r="GI91" s="348"/>
      <c r="GJ91" s="348"/>
      <c r="GK91" s="348"/>
      <c r="GL91" s="348"/>
      <c r="GM91" s="348"/>
      <c r="GN91" s="348"/>
      <c r="GO91" s="348"/>
      <c r="GP91" s="348"/>
      <c r="GQ91" s="348"/>
      <c r="GR91" s="348"/>
      <c r="GS91" s="348"/>
      <c r="GT91" s="348"/>
      <c r="GU91" s="348"/>
      <c r="GV91" s="348"/>
      <c r="GW91" s="348"/>
      <c r="GX91" s="348"/>
      <c r="GY91" s="348"/>
      <c r="GZ91" s="348"/>
      <c r="HA91" s="348"/>
      <c r="HB91" s="348"/>
    </row>
    <row r="92" spans="1:210" ht="15" customHeight="1" x14ac:dyDescent="0.3">
      <c r="A92" s="755" t="s">
        <v>63</v>
      </c>
      <c r="B92" s="618">
        <f>'FY22 Prelim '!Y91</f>
        <v>186521.4430930269</v>
      </c>
      <c r="C92" s="618">
        <f>'FY22 Prelim '!Z91</f>
        <v>45655.662376456821</v>
      </c>
      <c r="D92" s="618">
        <f>'FY22 Prelim '!AA91</f>
        <v>85296.719241015075</v>
      </c>
      <c r="E92" s="618">
        <f>'FY22 Prelim '!AB91</f>
        <v>71414.18844827234</v>
      </c>
      <c r="F92" s="618">
        <f>'FY22 Prelim '!AC91</f>
        <v>388888.01315877115</v>
      </c>
      <c r="G92" s="618">
        <f>'FY22 Prelim '!Q91</f>
        <v>0</v>
      </c>
      <c r="H92" s="618">
        <f>'FY22 Prelim '!BB91</f>
        <v>349999.21184289403</v>
      </c>
      <c r="I92" s="615"/>
      <c r="J92" s="612">
        <f>'FY22 Formula Count'!N85</f>
        <v>276</v>
      </c>
      <c r="K92" s="610">
        <f>'FY22 Prelim '!AX91</f>
        <v>1268</v>
      </c>
      <c r="L92" s="613">
        <f>'FY22 Formula Count'!F85</f>
        <v>262</v>
      </c>
      <c r="M92" s="613">
        <f>'FY22 Formula Count'!G85</f>
        <v>0</v>
      </c>
      <c r="N92" s="613">
        <f>'FY22 Formula Count'!I85</f>
        <v>0</v>
      </c>
      <c r="O92" s="613">
        <f>'FY22 Formula Count'!J85</f>
        <v>0</v>
      </c>
      <c r="P92" s="613">
        <f>'FY22 Formula Count'!K85</f>
        <v>14</v>
      </c>
      <c r="Q92" s="613">
        <f>'FY22 Formula Count'!N85</f>
        <v>276</v>
      </c>
      <c r="R92" s="613">
        <f>'FY22 Formula Count'!P85</f>
        <v>1661</v>
      </c>
      <c r="S92" s="769">
        <f>'FY22 Formula Count'!R85</f>
        <v>0.16616496086694763</v>
      </c>
      <c r="T92" s="345"/>
    </row>
    <row r="93" spans="1:210" s="342" customFormat="1" ht="15" customHeight="1" thickBot="1" x14ac:dyDescent="0.35">
      <c r="A93" s="755">
        <v>2021</v>
      </c>
      <c r="B93" s="670">
        <f>'FY21 Allocations'!Y91</f>
        <v>190845.89070987978</v>
      </c>
      <c r="C93" s="670">
        <f>'FY21 Allocations'!Z91</f>
        <v>46714.176170290375</v>
      </c>
      <c r="D93" s="670">
        <f>'FY21 Allocations'!AA91</f>
        <v>87274.299878021018</v>
      </c>
      <c r="E93" s="670">
        <f>'FY21 Allocations'!AB91</f>
        <v>73069.906482206861</v>
      </c>
      <c r="F93" s="670">
        <f>'FY21 Allocations'!AC91</f>
        <v>397904.27324039803</v>
      </c>
      <c r="G93" s="670">
        <f>'FY21 Allocations'!Q91</f>
        <v>0</v>
      </c>
      <c r="H93" s="670">
        <f>'FY21 Allocations'!BB91</f>
        <v>388888.01281824987</v>
      </c>
      <c r="I93" s="615"/>
      <c r="J93" s="712">
        <f>'FY21 Formula Counts '!N85</f>
        <v>316</v>
      </c>
      <c r="K93" s="670">
        <f>'FY21 Allocations'!AX91</f>
        <v>1231</v>
      </c>
      <c r="L93" s="710">
        <f>'FY21 Formula Counts '!F85</f>
        <v>300</v>
      </c>
      <c r="M93" s="710">
        <f>'FY21 Formula Counts '!G85</f>
        <v>0</v>
      </c>
      <c r="N93" s="710">
        <f>'FY21 Formula Counts '!I85</f>
        <v>0</v>
      </c>
      <c r="O93" s="710">
        <f>'FY21 Formula Counts '!J85</f>
        <v>0</v>
      </c>
      <c r="P93" s="710">
        <f>'FY21 Formula Counts '!K85</f>
        <v>16</v>
      </c>
      <c r="Q93" s="710">
        <f>'FY21 Formula Counts '!N85</f>
        <v>316</v>
      </c>
      <c r="R93" s="710">
        <f>'FY21 Formula Counts '!P85</f>
        <v>1628</v>
      </c>
      <c r="S93" s="765">
        <f>'FY21 Formula Counts '!R85</f>
        <v>0.1941031941031941</v>
      </c>
      <c r="T93" s="345"/>
      <c r="U93" s="346"/>
      <c r="V93" s="346"/>
      <c r="W93" s="346"/>
      <c r="X93" s="346"/>
      <c r="Y93" s="346"/>
      <c r="Z93" s="346"/>
      <c r="AA93" s="346"/>
      <c r="AB93" s="346"/>
      <c r="AC93" s="346"/>
      <c r="AD93" s="346"/>
      <c r="AE93" s="346"/>
      <c r="AF93" s="346"/>
      <c r="AG93" s="346"/>
      <c r="AH93" s="346"/>
      <c r="AI93" s="346"/>
      <c r="AJ93" s="346"/>
      <c r="AK93" s="346"/>
      <c r="AL93" s="346"/>
      <c r="AM93" s="346"/>
      <c r="AN93" s="346"/>
      <c r="AO93" s="346"/>
      <c r="AP93" s="346"/>
      <c r="AQ93" s="346"/>
      <c r="AR93" s="346"/>
      <c r="AS93" s="346"/>
      <c r="AT93" s="346"/>
      <c r="AU93" s="346"/>
      <c r="AV93" s="346"/>
      <c r="AW93" s="346"/>
      <c r="AX93" s="346"/>
      <c r="AY93" s="346"/>
      <c r="AZ93" s="346"/>
      <c r="BA93" s="346"/>
      <c r="BB93" s="346"/>
      <c r="BC93" s="346"/>
      <c r="BD93" s="346"/>
      <c r="BE93" s="346"/>
      <c r="BF93" s="346"/>
      <c r="BG93" s="346"/>
      <c r="BH93" s="346"/>
      <c r="BI93" s="346"/>
      <c r="BJ93" s="346"/>
      <c r="BK93" s="346"/>
      <c r="BL93" s="346"/>
      <c r="BM93" s="346"/>
      <c r="BN93" s="346"/>
      <c r="BO93" s="346"/>
      <c r="BP93" s="346"/>
      <c r="BQ93" s="346"/>
      <c r="BR93" s="346"/>
      <c r="BS93" s="346"/>
      <c r="BT93" s="346"/>
      <c r="BU93" s="346"/>
      <c r="BV93" s="346"/>
      <c r="BW93" s="346"/>
      <c r="BX93" s="346"/>
      <c r="BY93" s="346"/>
      <c r="BZ93" s="346"/>
      <c r="CA93" s="346"/>
      <c r="CB93" s="346"/>
      <c r="CC93" s="346"/>
      <c r="CD93" s="346"/>
      <c r="CE93" s="346"/>
      <c r="CF93" s="346"/>
      <c r="CG93" s="346"/>
      <c r="CH93" s="346"/>
      <c r="CI93" s="346"/>
      <c r="CJ93" s="346"/>
      <c r="CK93" s="346"/>
      <c r="CL93" s="346"/>
      <c r="CM93" s="346"/>
      <c r="CN93" s="346"/>
      <c r="CO93" s="346"/>
      <c r="CP93" s="346"/>
      <c r="CQ93" s="346"/>
      <c r="CR93" s="346"/>
      <c r="CS93" s="346"/>
      <c r="CT93" s="346"/>
      <c r="CU93" s="346"/>
      <c r="CV93" s="346"/>
      <c r="CW93" s="346"/>
      <c r="CX93" s="346"/>
      <c r="CY93" s="346"/>
      <c r="CZ93" s="346"/>
      <c r="DA93" s="346"/>
      <c r="DB93" s="346"/>
      <c r="DC93" s="346"/>
      <c r="DD93" s="346"/>
      <c r="DE93" s="346"/>
      <c r="DF93" s="346"/>
      <c r="DG93" s="346"/>
      <c r="DH93" s="346"/>
      <c r="DI93" s="346"/>
      <c r="DJ93" s="346"/>
      <c r="DK93" s="346"/>
      <c r="DL93" s="346"/>
      <c r="DM93" s="346"/>
      <c r="DN93" s="346"/>
      <c r="DO93" s="346"/>
      <c r="DP93" s="346"/>
      <c r="DQ93" s="346"/>
      <c r="DR93" s="346"/>
      <c r="DS93" s="346"/>
      <c r="DT93" s="346"/>
      <c r="DU93" s="346"/>
      <c r="DV93" s="346"/>
      <c r="DW93" s="346"/>
      <c r="DX93" s="346"/>
      <c r="DY93" s="346"/>
      <c r="DZ93" s="346"/>
      <c r="EA93" s="346"/>
      <c r="EB93" s="346"/>
      <c r="EC93" s="346"/>
      <c r="ED93" s="346"/>
      <c r="EE93" s="346"/>
      <c r="EF93" s="346"/>
      <c r="EG93" s="346"/>
      <c r="EH93" s="346"/>
      <c r="EI93" s="346"/>
      <c r="EJ93" s="346"/>
      <c r="EK93" s="346"/>
      <c r="EL93" s="346"/>
      <c r="EM93" s="346"/>
      <c r="EN93" s="346"/>
      <c r="EO93" s="346"/>
      <c r="EP93" s="346"/>
      <c r="EQ93" s="346"/>
      <c r="ER93" s="346"/>
      <c r="ES93" s="346"/>
      <c r="ET93" s="346"/>
      <c r="EU93" s="346"/>
      <c r="EV93" s="346"/>
      <c r="EW93" s="346"/>
      <c r="EX93" s="346"/>
      <c r="EY93" s="346"/>
      <c r="EZ93" s="346"/>
      <c r="FA93" s="346"/>
      <c r="FB93" s="346"/>
      <c r="FC93" s="346"/>
      <c r="FD93" s="346"/>
      <c r="FE93" s="346"/>
      <c r="FF93" s="346"/>
      <c r="FG93" s="346"/>
      <c r="FH93" s="346"/>
      <c r="FI93" s="346"/>
      <c r="FJ93" s="346"/>
      <c r="FK93" s="346"/>
      <c r="FL93" s="346"/>
      <c r="FM93" s="346"/>
      <c r="FN93" s="346"/>
      <c r="FO93" s="346"/>
      <c r="FP93" s="346"/>
      <c r="FQ93" s="346"/>
      <c r="FR93" s="346"/>
      <c r="FS93" s="346"/>
      <c r="FT93" s="346"/>
      <c r="FU93" s="346"/>
      <c r="FV93" s="346"/>
      <c r="FW93" s="346"/>
      <c r="FX93" s="346"/>
      <c r="FY93" s="346"/>
      <c r="FZ93" s="346"/>
      <c r="GA93" s="346"/>
      <c r="GB93" s="346"/>
      <c r="GC93" s="346"/>
      <c r="GD93" s="346"/>
      <c r="GE93" s="346"/>
      <c r="GF93" s="346"/>
      <c r="GG93" s="346"/>
      <c r="GH93" s="346"/>
      <c r="GI93" s="346"/>
      <c r="GJ93" s="346"/>
      <c r="GK93" s="346"/>
      <c r="GL93" s="346"/>
      <c r="GM93" s="346"/>
      <c r="GN93" s="346"/>
      <c r="GO93" s="346"/>
      <c r="GP93" s="346"/>
      <c r="GQ93" s="346"/>
      <c r="GR93" s="346"/>
      <c r="GS93" s="346"/>
      <c r="GT93" s="346"/>
      <c r="GU93" s="346"/>
      <c r="GV93" s="346"/>
      <c r="GW93" s="346"/>
      <c r="GX93" s="346"/>
      <c r="GY93" s="346"/>
      <c r="GZ93" s="346"/>
      <c r="HA93" s="346"/>
      <c r="HB93" s="346"/>
    </row>
    <row r="94" spans="1:210" ht="15" customHeight="1" x14ac:dyDescent="0.3">
      <c r="A94" s="755"/>
      <c r="B94" s="690">
        <f>SUM(B92-B93)</f>
        <v>-4324.4476168528781</v>
      </c>
      <c r="C94" s="690">
        <f t="shared" ref="C94" si="287">SUM(C92-C93)</f>
        <v>-1058.5137938335538</v>
      </c>
      <c r="D94" s="690">
        <f t="shared" ref="D94" si="288">SUM(D92-D93)</f>
        <v>-1977.5806370059436</v>
      </c>
      <c r="E94" s="689">
        <f t="shared" ref="E94" si="289">SUM(E92-E93)</f>
        <v>-1655.7180339345214</v>
      </c>
      <c r="F94" s="690">
        <f t="shared" ref="F94" si="290">SUM(F92-F93)</f>
        <v>-9016.2600816268823</v>
      </c>
      <c r="G94" s="689">
        <f t="shared" ref="G94" si="291">SUM(G92-G93)</f>
        <v>0</v>
      </c>
      <c r="H94" s="689">
        <f>SUM(H92-H93)</f>
        <v>-38888.800975355844</v>
      </c>
      <c r="I94" s="615">
        <f>SUM(H92-H93)/H93</f>
        <v>-9.9999999211934712E-2</v>
      </c>
      <c r="J94" s="721">
        <f>SUM(J92-J93)</f>
        <v>-40</v>
      </c>
      <c r="K94" s="421">
        <f t="shared" ref="K94" si="292">SUM(K92-K93)</f>
        <v>37</v>
      </c>
      <c r="L94" s="720">
        <f t="shared" ref="L94" si="293">SUM(L92-L93)</f>
        <v>-38</v>
      </c>
      <c r="M94" s="720">
        <f t="shared" ref="M94" si="294">SUM(M92-M93)</f>
        <v>0</v>
      </c>
      <c r="N94" s="720">
        <f t="shared" ref="N94" si="295">SUM(N92-N93)</f>
        <v>0</v>
      </c>
      <c r="O94" s="720">
        <f t="shared" ref="O94" si="296">SUM(O92-O93)</f>
        <v>0</v>
      </c>
      <c r="P94" s="720">
        <f t="shared" ref="P94" si="297">SUM(P92-P93)</f>
        <v>-2</v>
      </c>
      <c r="Q94" s="720">
        <f t="shared" ref="Q94" si="298">SUM(Q92-Q93)</f>
        <v>-40</v>
      </c>
      <c r="R94" s="720">
        <f t="shared" ref="R94" si="299">SUM(R92-R93)</f>
        <v>33</v>
      </c>
      <c r="S94" s="786">
        <f t="shared" ref="S94" si="300">SUM(S92-S93)</f>
        <v>-2.7938233236246474E-2</v>
      </c>
      <c r="T94" s="345"/>
    </row>
    <row r="95" spans="1:210" s="342" customFormat="1" ht="15" customHeight="1" x14ac:dyDescent="0.3">
      <c r="A95" s="755"/>
      <c r="B95" s="644"/>
      <c r="C95" s="644"/>
      <c r="D95" s="644"/>
      <c r="E95" s="644"/>
      <c r="F95" s="644"/>
      <c r="G95" s="644"/>
      <c r="H95" s="644"/>
      <c r="I95" s="615"/>
      <c r="J95" s="620"/>
      <c r="K95" s="618"/>
      <c r="L95" s="643"/>
      <c r="M95" s="643"/>
      <c r="N95" s="684"/>
      <c r="O95" s="684"/>
      <c r="P95" s="684"/>
      <c r="Q95" s="684"/>
      <c r="R95" s="684"/>
      <c r="S95" s="787"/>
      <c r="T95" s="345"/>
      <c r="U95" s="346"/>
      <c r="V95" s="346"/>
      <c r="W95" s="346"/>
      <c r="X95" s="346"/>
      <c r="Y95" s="346"/>
      <c r="Z95" s="346"/>
      <c r="AA95" s="346"/>
      <c r="AB95" s="346"/>
      <c r="AC95" s="346"/>
      <c r="AD95" s="346"/>
      <c r="AE95" s="346"/>
      <c r="AF95" s="346"/>
      <c r="AG95" s="346"/>
      <c r="AH95" s="346"/>
      <c r="AI95" s="346"/>
      <c r="AJ95" s="346"/>
      <c r="AK95" s="346"/>
      <c r="AL95" s="346"/>
      <c r="AM95" s="346"/>
      <c r="AN95" s="346"/>
      <c r="AO95" s="346"/>
      <c r="AP95" s="346"/>
      <c r="AQ95" s="346"/>
      <c r="AR95" s="346"/>
      <c r="AS95" s="346"/>
      <c r="AT95" s="346"/>
      <c r="AU95" s="346"/>
      <c r="AV95" s="346"/>
      <c r="AW95" s="346"/>
      <c r="AX95" s="346"/>
      <c r="AY95" s="346"/>
      <c r="AZ95" s="346"/>
      <c r="BA95" s="346"/>
      <c r="BB95" s="346"/>
      <c r="BC95" s="346"/>
      <c r="BD95" s="346"/>
      <c r="BE95" s="346"/>
      <c r="BF95" s="346"/>
      <c r="BG95" s="346"/>
      <c r="BH95" s="346"/>
      <c r="BI95" s="346"/>
      <c r="BJ95" s="346"/>
      <c r="BK95" s="346"/>
      <c r="BL95" s="346"/>
      <c r="BM95" s="346"/>
      <c r="BN95" s="346"/>
      <c r="BO95" s="346"/>
      <c r="BP95" s="346"/>
      <c r="BQ95" s="346"/>
      <c r="BR95" s="346"/>
      <c r="BS95" s="346"/>
      <c r="BT95" s="346"/>
      <c r="BU95" s="346"/>
      <c r="BV95" s="346"/>
      <c r="BW95" s="346"/>
      <c r="BX95" s="346"/>
      <c r="BY95" s="346"/>
      <c r="BZ95" s="346"/>
      <c r="CA95" s="346"/>
      <c r="CB95" s="346"/>
      <c r="CC95" s="346"/>
      <c r="CD95" s="346"/>
      <c r="CE95" s="346"/>
      <c r="CF95" s="346"/>
      <c r="CG95" s="346"/>
      <c r="CH95" s="346"/>
      <c r="CI95" s="346"/>
      <c r="CJ95" s="346"/>
      <c r="CK95" s="346"/>
      <c r="CL95" s="346"/>
      <c r="CM95" s="346"/>
      <c r="CN95" s="346"/>
      <c r="CO95" s="346"/>
      <c r="CP95" s="346"/>
      <c r="CQ95" s="346"/>
      <c r="CR95" s="346"/>
      <c r="CS95" s="346"/>
      <c r="CT95" s="346"/>
      <c r="CU95" s="346"/>
      <c r="CV95" s="346"/>
      <c r="CW95" s="346"/>
      <c r="CX95" s="346"/>
      <c r="CY95" s="346"/>
      <c r="CZ95" s="346"/>
      <c r="DA95" s="346"/>
      <c r="DB95" s="346"/>
      <c r="DC95" s="346"/>
      <c r="DD95" s="346"/>
      <c r="DE95" s="346"/>
      <c r="DF95" s="346"/>
      <c r="DG95" s="346"/>
      <c r="DH95" s="346"/>
      <c r="DI95" s="346"/>
      <c r="DJ95" s="346"/>
      <c r="DK95" s="346"/>
      <c r="DL95" s="346"/>
      <c r="DM95" s="346"/>
      <c r="DN95" s="346"/>
      <c r="DO95" s="346"/>
      <c r="DP95" s="346"/>
      <c r="DQ95" s="346"/>
      <c r="DR95" s="346"/>
      <c r="DS95" s="346"/>
      <c r="DT95" s="346"/>
      <c r="DU95" s="346"/>
      <c r="DV95" s="346"/>
      <c r="DW95" s="346"/>
      <c r="DX95" s="346"/>
      <c r="DY95" s="346"/>
      <c r="DZ95" s="346"/>
      <c r="EA95" s="346"/>
      <c r="EB95" s="346"/>
      <c r="EC95" s="346"/>
      <c r="ED95" s="346"/>
      <c r="EE95" s="346"/>
      <c r="EF95" s="346"/>
      <c r="EG95" s="346"/>
      <c r="EH95" s="346"/>
      <c r="EI95" s="346"/>
      <c r="EJ95" s="346"/>
      <c r="EK95" s="346"/>
      <c r="EL95" s="346"/>
      <c r="EM95" s="346"/>
      <c r="EN95" s="346"/>
      <c r="EO95" s="346"/>
      <c r="EP95" s="346"/>
      <c r="EQ95" s="346"/>
      <c r="ER95" s="346"/>
      <c r="ES95" s="346"/>
      <c r="ET95" s="346"/>
      <c r="EU95" s="346"/>
      <c r="EV95" s="346"/>
      <c r="EW95" s="346"/>
      <c r="EX95" s="346"/>
      <c r="EY95" s="346"/>
      <c r="EZ95" s="346"/>
      <c r="FA95" s="346"/>
      <c r="FB95" s="346"/>
      <c r="FC95" s="346"/>
      <c r="FD95" s="346"/>
      <c r="FE95" s="346"/>
      <c r="FF95" s="346"/>
      <c r="FG95" s="346"/>
      <c r="FH95" s="346"/>
      <c r="FI95" s="346"/>
      <c r="FJ95" s="346"/>
      <c r="FK95" s="346"/>
      <c r="FL95" s="346"/>
      <c r="FM95" s="346"/>
      <c r="FN95" s="346"/>
      <c r="FO95" s="346"/>
      <c r="FP95" s="346"/>
      <c r="FQ95" s="346"/>
      <c r="FR95" s="346"/>
      <c r="FS95" s="346"/>
      <c r="FT95" s="346"/>
      <c r="FU95" s="346"/>
      <c r="FV95" s="346"/>
      <c r="FW95" s="346"/>
      <c r="FX95" s="346"/>
      <c r="FY95" s="346"/>
      <c r="FZ95" s="346"/>
      <c r="GA95" s="346"/>
      <c r="GB95" s="346"/>
      <c r="GC95" s="346"/>
      <c r="GD95" s="346"/>
      <c r="GE95" s="346"/>
      <c r="GF95" s="346"/>
      <c r="GG95" s="346"/>
      <c r="GH95" s="346"/>
      <c r="GI95" s="346"/>
      <c r="GJ95" s="346"/>
      <c r="GK95" s="346"/>
      <c r="GL95" s="346"/>
      <c r="GM95" s="346"/>
      <c r="GN95" s="346"/>
      <c r="GO95" s="346"/>
      <c r="GP95" s="346"/>
      <c r="GQ95" s="346"/>
      <c r="GR95" s="346"/>
      <c r="GS95" s="346"/>
      <c r="GT95" s="346"/>
      <c r="GU95" s="346"/>
      <c r="GV95" s="346"/>
      <c r="GW95" s="346"/>
      <c r="GX95" s="346"/>
      <c r="GY95" s="346"/>
      <c r="GZ95" s="346"/>
      <c r="HA95" s="346"/>
      <c r="HB95" s="346"/>
    </row>
    <row r="96" spans="1:210" ht="15" customHeight="1" x14ac:dyDescent="0.3">
      <c r="A96" s="755" t="s">
        <v>64</v>
      </c>
      <c r="B96" s="618">
        <f>'FY22 Prelim '!Y95</f>
        <v>455886.07662605384</v>
      </c>
      <c r="C96" s="618">
        <f>'FY22 Prelim '!Z95</f>
        <v>104546.71685824</v>
      </c>
      <c r="D96" s="618">
        <f>'FY22 Prelim '!AA95</f>
        <v>186416.78825170919</v>
      </c>
      <c r="E96" s="618">
        <f>'FY22 Prelim '!AB95</f>
        <v>159216.52669780148</v>
      </c>
      <c r="F96" s="618">
        <f>'FY22 Prelim '!AC95</f>
        <v>906066.10843380447</v>
      </c>
      <c r="G96" s="618">
        <f>'FY22 Prelim '!Q95</f>
        <v>0</v>
      </c>
      <c r="H96" s="618">
        <f>'FY22 Prelim '!BB95</f>
        <v>841305.18450475193</v>
      </c>
      <c r="I96" s="641"/>
      <c r="J96" s="645">
        <f>'FY22 Formula Count'!N89</f>
        <v>731</v>
      </c>
      <c r="K96" s="618">
        <f>'FY22 Prelim '!AX95</f>
        <v>1151</v>
      </c>
      <c r="L96" s="621">
        <f>'FY22 Formula Count'!F89</f>
        <v>706</v>
      </c>
      <c r="M96" s="621">
        <f>'FY22 Formula Count'!G89</f>
        <v>0</v>
      </c>
      <c r="N96" s="621">
        <f>'FY22 Formula Count'!I89</f>
        <v>0</v>
      </c>
      <c r="O96" s="621">
        <f>'FY22 Formula Count'!J89</f>
        <v>0</v>
      </c>
      <c r="P96" s="621">
        <f>'FY22 Formula Count'!K89</f>
        <v>25</v>
      </c>
      <c r="Q96" s="621">
        <f>'FY22 Formula Count'!N89</f>
        <v>731</v>
      </c>
      <c r="R96" s="621">
        <f>'FY22 Formula Count'!P89</f>
        <v>6035</v>
      </c>
      <c r="S96" s="771">
        <f>'FY22 Formula Count'!R89</f>
        <v>0.12112676056338029</v>
      </c>
      <c r="T96" s="345"/>
    </row>
    <row r="97" spans="1:210" s="342" customFormat="1" ht="15" customHeight="1" thickBot="1" x14ac:dyDescent="0.35">
      <c r="A97" s="755">
        <v>2021</v>
      </c>
      <c r="B97" s="670">
        <f>'FY21 Allocations'!Y95</f>
        <v>458944.24788640154</v>
      </c>
      <c r="C97" s="670">
        <f>'FY21 Allocations'!Z95</f>
        <v>112337.77352166435</v>
      </c>
      <c r="D97" s="670">
        <f>'FY21 Allocations'!AA95</f>
        <v>182760.12112858033</v>
      </c>
      <c r="E97" s="670">
        <f>'FY21 Allocations'!AB95</f>
        <v>154649.7883282378</v>
      </c>
      <c r="F97" s="670">
        <f>'FY21 Allocations'!AC95</f>
        <v>908691.93086488405</v>
      </c>
      <c r="G97" s="670">
        <f>'FY21 Allocations'!Q95</f>
        <v>7804.0486605334972</v>
      </c>
      <c r="H97" s="670">
        <f>'FY21 Allocations'!BB95</f>
        <v>903872.10772930132</v>
      </c>
      <c r="I97" s="615"/>
      <c r="J97" s="712">
        <f>'FY21 Formula Counts '!N89</f>
        <v>824</v>
      </c>
      <c r="K97" s="670">
        <f>'FY21 Allocations'!AX95</f>
        <v>1097</v>
      </c>
      <c r="L97" s="710">
        <f>'FY21 Formula Counts '!F89</f>
        <v>808</v>
      </c>
      <c r="M97" s="710">
        <f>'FY21 Formula Counts '!G89</f>
        <v>2</v>
      </c>
      <c r="N97" s="710">
        <f>'FY21 Formula Counts '!I89</f>
        <v>0</v>
      </c>
      <c r="O97" s="710">
        <f>'FY21 Formula Counts '!J89</f>
        <v>0</v>
      </c>
      <c r="P97" s="710">
        <f>'FY21 Formula Counts '!K89</f>
        <v>18</v>
      </c>
      <c r="Q97" s="710">
        <f>'FY21 Formula Counts '!N89</f>
        <v>824</v>
      </c>
      <c r="R97" s="710">
        <f>'FY21 Formula Counts '!P89</f>
        <v>5894</v>
      </c>
      <c r="S97" s="765">
        <f>'FY21 Formula Counts '!R89</f>
        <v>0.13980318968442484</v>
      </c>
      <c r="T97" s="345"/>
      <c r="U97" s="346"/>
      <c r="V97" s="346"/>
      <c r="W97" s="346"/>
      <c r="X97" s="346"/>
      <c r="Y97" s="346"/>
      <c r="Z97" s="346"/>
      <c r="AA97" s="346"/>
      <c r="AB97" s="346"/>
      <c r="AC97" s="346"/>
      <c r="AD97" s="346"/>
      <c r="AE97" s="346"/>
      <c r="AF97" s="346"/>
      <c r="AG97" s="346"/>
      <c r="AH97" s="346"/>
      <c r="AI97" s="346"/>
      <c r="AJ97" s="346"/>
      <c r="AK97" s="346"/>
      <c r="AL97" s="346"/>
      <c r="AM97" s="346"/>
      <c r="AN97" s="346"/>
      <c r="AO97" s="346"/>
      <c r="AP97" s="346"/>
      <c r="AQ97" s="346"/>
      <c r="AR97" s="346"/>
      <c r="AS97" s="346"/>
      <c r="AT97" s="346"/>
      <c r="AU97" s="346"/>
      <c r="AV97" s="346"/>
      <c r="AW97" s="346"/>
      <c r="AX97" s="346"/>
      <c r="AY97" s="346"/>
      <c r="AZ97" s="346"/>
      <c r="BA97" s="346"/>
      <c r="BB97" s="346"/>
      <c r="BC97" s="346"/>
      <c r="BD97" s="346"/>
      <c r="BE97" s="346"/>
      <c r="BF97" s="346"/>
      <c r="BG97" s="346"/>
      <c r="BH97" s="346"/>
      <c r="BI97" s="346"/>
      <c r="BJ97" s="346"/>
      <c r="BK97" s="346"/>
      <c r="BL97" s="346"/>
      <c r="BM97" s="346"/>
      <c r="BN97" s="346"/>
      <c r="BO97" s="346"/>
      <c r="BP97" s="346"/>
      <c r="BQ97" s="346"/>
      <c r="BR97" s="346"/>
      <c r="BS97" s="346"/>
      <c r="BT97" s="346"/>
      <c r="BU97" s="346"/>
      <c r="BV97" s="346"/>
      <c r="BW97" s="346"/>
      <c r="BX97" s="346"/>
      <c r="BY97" s="346"/>
      <c r="BZ97" s="346"/>
      <c r="CA97" s="346"/>
      <c r="CB97" s="346"/>
      <c r="CC97" s="346"/>
      <c r="CD97" s="346"/>
      <c r="CE97" s="346"/>
      <c r="CF97" s="346"/>
      <c r="CG97" s="346"/>
      <c r="CH97" s="346"/>
      <c r="CI97" s="346"/>
      <c r="CJ97" s="346"/>
      <c r="CK97" s="346"/>
      <c r="CL97" s="346"/>
      <c r="CM97" s="346"/>
      <c r="CN97" s="346"/>
      <c r="CO97" s="346"/>
      <c r="CP97" s="346"/>
      <c r="CQ97" s="346"/>
      <c r="CR97" s="346"/>
      <c r="CS97" s="346"/>
      <c r="CT97" s="346"/>
      <c r="CU97" s="346"/>
      <c r="CV97" s="346"/>
      <c r="CW97" s="346"/>
      <c r="CX97" s="346"/>
      <c r="CY97" s="346"/>
      <c r="CZ97" s="346"/>
      <c r="DA97" s="346"/>
      <c r="DB97" s="346"/>
      <c r="DC97" s="346"/>
      <c r="DD97" s="346"/>
      <c r="DE97" s="346"/>
      <c r="DF97" s="346"/>
      <c r="DG97" s="346"/>
      <c r="DH97" s="346"/>
      <c r="DI97" s="346"/>
      <c r="DJ97" s="346"/>
      <c r="DK97" s="346"/>
      <c r="DL97" s="346"/>
      <c r="DM97" s="346"/>
      <c r="DN97" s="346"/>
      <c r="DO97" s="346"/>
      <c r="DP97" s="346"/>
      <c r="DQ97" s="346"/>
      <c r="DR97" s="346"/>
      <c r="DS97" s="346"/>
      <c r="DT97" s="346"/>
      <c r="DU97" s="346"/>
      <c r="DV97" s="346"/>
      <c r="DW97" s="346"/>
      <c r="DX97" s="346"/>
      <c r="DY97" s="346"/>
      <c r="DZ97" s="346"/>
      <c r="EA97" s="346"/>
      <c r="EB97" s="346"/>
      <c r="EC97" s="346"/>
      <c r="ED97" s="346"/>
      <c r="EE97" s="346"/>
      <c r="EF97" s="346"/>
      <c r="EG97" s="346"/>
      <c r="EH97" s="346"/>
      <c r="EI97" s="346"/>
      <c r="EJ97" s="346"/>
      <c r="EK97" s="346"/>
      <c r="EL97" s="346"/>
      <c r="EM97" s="346"/>
      <c r="EN97" s="346"/>
      <c r="EO97" s="346"/>
      <c r="EP97" s="346"/>
      <c r="EQ97" s="346"/>
      <c r="ER97" s="346"/>
      <c r="ES97" s="346"/>
      <c r="ET97" s="346"/>
      <c r="EU97" s="346"/>
      <c r="EV97" s="346"/>
      <c r="EW97" s="346"/>
      <c r="EX97" s="346"/>
      <c r="EY97" s="346"/>
      <c r="EZ97" s="346"/>
      <c r="FA97" s="346"/>
      <c r="FB97" s="346"/>
      <c r="FC97" s="346"/>
      <c r="FD97" s="346"/>
      <c r="FE97" s="346"/>
      <c r="FF97" s="346"/>
      <c r="FG97" s="346"/>
      <c r="FH97" s="346"/>
      <c r="FI97" s="346"/>
      <c r="FJ97" s="346"/>
      <c r="FK97" s="346"/>
      <c r="FL97" s="346"/>
      <c r="FM97" s="346"/>
      <c r="FN97" s="346"/>
      <c r="FO97" s="346"/>
      <c r="FP97" s="346"/>
      <c r="FQ97" s="346"/>
      <c r="FR97" s="346"/>
      <c r="FS97" s="346"/>
      <c r="FT97" s="346"/>
      <c r="FU97" s="346"/>
      <c r="FV97" s="346"/>
      <c r="FW97" s="346"/>
      <c r="FX97" s="346"/>
      <c r="FY97" s="346"/>
      <c r="FZ97" s="346"/>
      <c r="GA97" s="346"/>
      <c r="GB97" s="346"/>
      <c r="GC97" s="346"/>
      <c r="GD97" s="346"/>
      <c r="GE97" s="346"/>
      <c r="GF97" s="346"/>
      <c r="GG97" s="346"/>
      <c r="GH97" s="346"/>
      <c r="GI97" s="346"/>
      <c r="GJ97" s="346"/>
      <c r="GK97" s="346"/>
      <c r="GL97" s="346"/>
      <c r="GM97" s="346"/>
      <c r="GN97" s="346"/>
      <c r="GO97" s="346"/>
      <c r="GP97" s="346"/>
      <c r="GQ97" s="346"/>
      <c r="GR97" s="346"/>
      <c r="GS97" s="346"/>
      <c r="GT97" s="346"/>
      <c r="GU97" s="346"/>
      <c r="GV97" s="346"/>
      <c r="GW97" s="346"/>
      <c r="GX97" s="346"/>
      <c r="GY97" s="346"/>
      <c r="GZ97" s="346"/>
      <c r="HA97" s="346"/>
      <c r="HB97" s="346"/>
    </row>
    <row r="98" spans="1:210" ht="15" customHeight="1" x14ac:dyDescent="0.3">
      <c r="A98" s="755"/>
      <c r="B98" s="690">
        <f>SUM(B96-B97)</f>
        <v>-3058.1712603477063</v>
      </c>
      <c r="C98" s="690">
        <f t="shared" ref="C98" si="301">SUM(C96-C97)</f>
        <v>-7791.0566634243442</v>
      </c>
      <c r="D98" s="689">
        <f t="shared" ref="D98" si="302">SUM(D96-D97)</f>
        <v>3656.6671231288638</v>
      </c>
      <c r="E98" s="689">
        <f t="shared" ref="E98" si="303">SUM(E96-E97)</f>
        <v>4566.7383695636818</v>
      </c>
      <c r="F98" s="689">
        <f t="shared" ref="F98" si="304">SUM(F96-F97)</f>
        <v>-2625.8224310795777</v>
      </c>
      <c r="G98" s="689">
        <f t="shared" ref="G98" si="305">SUM(G96-G97)</f>
        <v>-7804.0486605334972</v>
      </c>
      <c r="H98" s="689">
        <f>SUM(H96-H97)</f>
        <v>-62566.923224549391</v>
      </c>
      <c r="I98" s="615">
        <f>SUM(H96-H97)/H97</f>
        <v>-6.9220991210503666E-2</v>
      </c>
      <c r="J98" s="721">
        <f>SUM(J96-J97)</f>
        <v>-93</v>
      </c>
      <c r="K98" s="421">
        <f t="shared" ref="K98" si="306">SUM(K96-K97)</f>
        <v>54</v>
      </c>
      <c r="L98" s="722">
        <f t="shared" ref="L98" si="307">SUM(L96-L97)</f>
        <v>-102</v>
      </c>
      <c r="M98" s="722">
        <f t="shared" ref="M98" si="308">SUM(M96-M97)</f>
        <v>-2</v>
      </c>
      <c r="N98" s="720">
        <f t="shared" ref="N98" si="309">SUM(N96-N97)</f>
        <v>0</v>
      </c>
      <c r="O98" s="720">
        <f t="shared" ref="O98" si="310">SUM(O96-O97)</f>
        <v>0</v>
      </c>
      <c r="P98" s="720">
        <f t="shared" ref="P98" si="311">SUM(P96-P97)</f>
        <v>7</v>
      </c>
      <c r="Q98" s="722">
        <f t="shared" ref="Q98" si="312">SUM(Q96-Q97)</f>
        <v>-93</v>
      </c>
      <c r="R98" s="722">
        <f t="shared" ref="R98" si="313">SUM(R96-R97)</f>
        <v>141</v>
      </c>
      <c r="S98" s="788">
        <f t="shared" ref="S98" si="314">SUM(S96-S97)</f>
        <v>-1.8676429121044558E-2</v>
      </c>
      <c r="T98" s="345"/>
    </row>
    <row r="99" spans="1:210" s="342" customFormat="1" ht="15" customHeight="1" x14ac:dyDescent="0.3">
      <c r="A99" s="755"/>
      <c r="B99" s="679"/>
      <c r="C99" s="679"/>
      <c r="D99" s="679"/>
      <c r="E99" s="679"/>
      <c r="F99" s="679"/>
      <c r="G99" s="679"/>
      <c r="H99" s="679"/>
      <c r="I99" s="615"/>
      <c r="J99" s="620"/>
      <c r="K99" s="618"/>
      <c r="L99" s="621"/>
      <c r="M99" s="621"/>
      <c r="N99" s="675"/>
      <c r="O99" s="675"/>
      <c r="P99" s="675"/>
      <c r="Q99" s="675"/>
      <c r="R99" s="675"/>
      <c r="S99" s="773"/>
      <c r="T99" s="345"/>
      <c r="U99" s="346"/>
      <c r="V99" s="346"/>
      <c r="W99" s="346"/>
      <c r="X99" s="346"/>
      <c r="Y99" s="346"/>
      <c r="Z99" s="346"/>
      <c r="AA99" s="346"/>
      <c r="AB99" s="346"/>
      <c r="AC99" s="346"/>
      <c r="AD99" s="346"/>
      <c r="AE99" s="346"/>
      <c r="AF99" s="346"/>
      <c r="AG99" s="346"/>
      <c r="AH99" s="346"/>
      <c r="AI99" s="346"/>
      <c r="AJ99" s="346"/>
      <c r="AK99" s="346"/>
      <c r="AL99" s="346"/>
      <c r="AM99" s="346"/>
      <c r="AN99" s="346"/>
      <c r="AO99" s="346"/>
      <c r="AP99" s="346"/>
      <c r="AQ99" s="346"/>
      <c r="AR99" s="346"/>
      <c r="AS99" s="346"/>
      <c r="AT99" s="346"/>
      <c r="AU99" s="346"/>
      <c r="AV99" s="346"/>
      <c r="AW99" s="346"/>
      <c r="AX99" s="346"/>
      <c r="AY99" s="346"/>
      <c r="AZ99" s="346"/>
      <c r="BA99" s="346"/>
      <c r="BB99" s="346"/>
      <c r="BC99" s="346"/>
      <c r="BD99" s="346"/>
      <c r="BE99" s="346"/>
      <c r="BF99" s="346"/>
      <c r="BG99" s="346"/>
      <c r="BH99" s="346"/>
      <c r="BI99" s="346"/>
      <c r="BJ99" s="346"/>
      <c r="BK99" s="346"/>
      <c r="BL99" s="346"/>
      <c r="BM99" s="346"/>
      <c r="BN99" s="346"/>
      <c r="BO99" s="346"/>
      <c r="BP99" s="346"/>
      <c r="BQ99" s="346"/>
      <c r="BR99" s="346"/>
      <c r="BS99" s="346"/>
      <c r="BT99" s="346"/>
      <c r="BU99" s="346"/>
      <c r="BV99" s="346"/>
      <c r="BW99" s="346"/>
      <c r="BX99" s="346"/>
      <c r="BY99" s="346"/>
      <c r="BZ99" s="346"/>
      <c r="CA99" s="346"/>
      <c r="CB99" s="346"/>
      <c r="CC99" s="346"/>
      <c r="CD99" s="346"/>
      <c r="CE99" s="346"/>
      <c r="CF99" s="346"/>
      <c r="CG99" s="346"/>
      <c r="CH99" s="346"/>
      <c r="CI99" s="346"/>
      <c r="CJ99" s="346"/>
      <c r="CK99" s="346"/>
      <c r="CL99" s="346"/>
      <c r="CM99" s="346"/>
      <c r="CN99" s="346"/>
      <c r="CO99" s="346"/>
      <c r="CP99" s="346"/>
      <c r="CQ99" s="346"/>
      <c r="CR99" s="346"/>
      <c r="CS99" s="346"/>
      <c r="CT99" s="346"/>
      <c r="CU99" s="346"/>
      <c r="CV99" s="346"/>
      <c r="CW99" s="346"/>
      <c r="CX99" s="346"/>
      <c r="CY99" s="346"/>
      <c r="CZ99" s="346"/>
      <c r="DA99" s="346"/>
      <c r="DB99" s="346"/>
      <c r="DC99" s="346"/>
      <c r="DD99" s="346"/>
      <c r="DE99" s="346"/>
      <c r="DF99" s="346"/>
      <c r="DG99" s="346"/>
      <c r="DH99" s="346"/>
      <c r="DI99" s="346"/>
      <c r="DJ99" s="346"/>
      <c r="DK99" s="346"/>
      <c r="DL99" s="346"/>
      <c r="DM99" s="346"/>
      <c r="DN99" s="346"/>
      <c r="DO99" s="346"/>
      <c r="DP99" s="346"/>
      <c r="DQ99" s="346"/>
      <c r="DR99" s="346"/>
      <c r="DS99" s="346"/>
      <c r="DT99" s="346"/>
      <c r="DU99" s="346"/>
      <c r="DV99" s="346"/>
      <c r="DW99" s="346"/>
      <c r="DX99" s="346"/>
      <c r="DY99" s="346"/>
      <c r="DZ99" s="346"/>
      <c r="EA99" s="346"/>
      <c r="EB99" s="346"/>
      <c r="EC99" s="346"/>
      <c r="ED99" s="346"/>
      <c r="EE99" s="346"/>
      <c r="EF99" s="346"/>
      <c r="EG99" s="346"/>
      <c r="EH99" s="346"/>
      <c r="EI99" s="346"/>
      <c r="EJ99" s="346"/>
      <c r="EK99" s="346"/>
      <c r="EL99" s="346"/>
      <c r="EM99" s="346"/>
      <c r="EN99" s="346"/>
      <c r="EO99" s="346"/>
      <c r="EP99" s="346"/>
      <c r="EQ99" s="346"/>
      <c r="ER99" s="346"/>
      <c r="ES99" s="346"/>
      <c r="ET99" s="346"/>
      <c r="EU99" s="346"/>
      <c r="EV99" s="346"/>
      <c r="EW99" s="346"/>
      <c r="EX99" s="346"/>
      <c r="EY99" s="346"/>
      <c r="EZ99" s="346"/>
      <c r="FA99" s="346"/>
      <c r="FB99" s="346"/>
      <c r="FC99" s="346"/>
      <c r="FD99" s="346"/>
      <c r="FE99" s="346"/>
      <c r="FF99" s="346"/>
      <c r="FG99" s="346"/>
      <c r="FH99" s="346"/>
      <c r="FI99" s="346"/>
      <c r="FJ99" s="346"/>
      <c r="FK99" s="346"/>
      <c r="FL99" s="346"/>
      <c r="FM99" s="346"/>
      <c r="FN99" s="346"/>
      <c r="FO99" s="346"/>
      <c r="FP99" s="346"/>
      <c r="FQ99" s="346"/>
      <c r="FR99" s="346"/>
      <c r="FS99" s="346"/>
      <c r="FT99" s="346"/>
      <c r="FU99" s="346"/>
      <c r="FV99" s="346"/>
      <c r="FW99" s="346"/>
      <c r="FX99" s="346"/>
      <c r="FY99" s="346"/>
      <c r="FZ99" s="346"/>
      <c r="GA99" s="346"/>
      <c r="GB99" s="346"/>
      <c r="GC99" s="346"/>
      <c r="GD99" s="346"/>
      <c r="GE99" s="346"/>
      <c r="GF99" s="346"/>
      <c r="GG99" s="346"/>
      <c r="GH99" s="346"/>
      <c r="GI99" s="346"/>
      <c r="GJ99" s="346"/>
      <c r="GK99" s="346"/>
      <c r="GL99" s="346"/>
      <c r="GM99" s="346"/>
      <c r="GN99" s="346"/>
      <c r="GO99" s="346"/>
      <c r="GP99" s="346"/>
      <c r="GQ99" s="346"/>
      <c r="GR99" s="346"/>
      <c r="GS99" s="346"/>
      <c r="GT99" s="346"/>
      <c r="GU99" s="346"/>
      <c r="GV99" s="346"/>
      <c r="GW99" s="346"/>
      <c r="GX99" s="346"/>
      <c r="GY99" s="346"/>
      <c r="GZ99" s="346"/>
      <c r="HA99" s="346"/>
      <c r="HB99" s="346"/>
    </row>
    <row r="100" spans="1:210" ht="15" customHeight="1" x14ac:dyDescent="0.3">
      <c r="A100" s="755" t="s">
        <v>65</v>
      </c>
      <c r="B100" s="610">
        <f>'FY22 Prelim '!Y95</f>
        <v>455886.07662605384</v>
      </c>
      <c r="C100" s="610">
        <f>'FY22 Prelim '!Z95</f>
        <v>104546.71685824</v>
      </c>
      <c r="D100" s="610">
        <f>'FY22 Prelim '!AA95</f>
        <v>186416.78825170919</v>
      </c>
      <c r="E100" s="610">
        <f>'FY22 Prelim '!AB95</f>
        <v>159216.52669780148</v>
      </c>
      <c r="F100" s="610">
        <f>'FY22 Prelim '!AC95</f>
        <v>906066.10843380447</v>
      </c>
      <c r="G100" s="610">
        <f>'FY22 Prelim '!Q95</f>
        <v>0</v>
      </c>
      <c r="H100" s="610">
        <f>'FY22 Prelim '!BB95</f>
        <v>841305.18450475193</v>
      </c>
      <c r="I100" s="615"/>
      <c r="J100" s="630">
        <f>'FY22 Formula Count'!N90</f>
        <v>858</v>
      </c>
      <c r="K100" s="610">
        <f>'FY22 Prelim '!AX96</f>
        <v>1259</v>
      </c>
      <c r="L100" s="613">
        <f>'FY22 Formula Count'!F90</f>
        <v>818</v>
      </c>
      <c r="M100" s="613">
        <f>'FY22 Formula Count'!G90</f>
        <v>1</v>
      </c>
      <c r="N100" s="613">
        <f>'FY22 Formula Count'!I90</f>
        <v>0</v>
      </c>
      <c r="O100" s="613">
        <f>'FY22 Formula Count'!J90</f>
        <v>0</v>
      </c>
      <c r="P100" s="613">
        <f>'FY22 Formula Count'!K90</f>
        <v>41</v>
      </c>
      <c r="Q100" s="613">
        <f>'FY22 Formula Count'!N90</f>
        <v>858</v>
      </c>
      <c r="R100" s="613">
        <f>'FY22 Formula Count'!P90</f>
        <v>4305</v>
      </c>
      <c r="S100" s="769">
        <f>'FY22 Formula Count'!R90</f>
        <v>0.19930313588850174</v>
      </c>
      <c r="T100" s="345"/>
    </row>
    <row r="101" spans="1:210" s="342" customFormat="1" ht="15" customHeight="1" thickBot="1" x14ac:dyDescent="0.35">
      <c r="A101" s="755">
        <v>2021</v>
      </c>
      <c r="B101" s="670">
        <f>'FY21 Allocations'!Y96</f>
        <v>546665.82738422207</v>
      </c>
      <c r="C101" s="670">
        <f>'FY21 Allocations'!Z96</f>
        <v>133809.76489310435</v>
      </c>
      <c r="D101" s="670">
        <f>'FY21 Allocations'!AA96</f>
        <v>259756.15427288684</v>
      </c>
      <c r="E101" s="670">
        <f>'FY21 Allocations'!AB96</f>
        <v>230630.90132593332</v>
      </c>
      <c r="F101" s="670">
        <f>'FY21 Allocations'!AC96</f>
        <v>1170862.6478761465</v>
      </c>
      <c r="G101" s="670">
        <f>'FY21 Allocations'!Q96</f>
        <v>22677.045392724984</v>
      </c>
      <c r="H101" s="670">
        <f>'FY21 Allocations'!BB96</f>
        <v>1180134.4301351975</v>
      </c>
      <c r="I101" s="615"/>
      <c r="J101" s="320">
        <f>'FY21 Formula Counts '!N90</f>
        <v>1006</v>
      </c>
      <c r="K101" s="670">
        <f>'FY21 Allocations'!AX96</f>
        <v>1173</v>
      </c>
      <c r="L101" s="710">
        <f>'FY21 Formula Counts '!F90</f>
        <v>994</v>
      </c>
      <c r="M101" s="710">
        <f>'FY21 Formula Counts '!G90</f>
        <v>1</v>
      </c>
      <c r="N101" s="710">
        <f>'FY21 Formula Counts '!I90</f>
        <v>0</v>
      </c>
      <c r="O101" s="710">
        <f>'FY21 Formula Counts '!J90</f>
        <v>0</v>
      </c>
      <c r="P101" s="710">
        <f>'FY21 Formula Counts '!K90</f>
        <v>13</v>
      </c>
      <c r="Q101" s="710">
        <f>'FY21 Formula Counts '!N90</f>
        <v>1006</v>
      </c>
      <c r="R101" s="710">
        <f>'FY21 Formula Counts '!P90</f>
        <v>4267</v>
      </c>
      <c r="S101" s="765">
        <f>'FY21 Formula Counts '!R90</f>
        <v>0.23576283102882586</v>
      </c>
      <c r="T101" s="345"/>
      <c r="U101" s="346"/>
      <c r="V101" s="346"/>
      <c r="W101" s="346"/>
      <c r="X101" s="346"/>
      <c r="Y101" s="346"/>
      <c r="Z101" s="346"/>
      <c r="AA101" s="346"/>
      <c r="AB101" s="346"/>
      <c r="AC101" s="346"/>
      <c r="AD101" s="346"/>
      <c r="AE101" s="346"/>
      <c r="AF101" s="346"/>
      <c r="AG101" s="346"/>
      <c r="AH101" s="346"/>
      <c r="AI101" s="346"/>
      <c r="AJ101" s="346"/>
      <c r="AK101" s="346"/>
      <c r="AL101" s="346"/>
      <c r="AM101" s="346"/>
      <c r="AN101" s="346"/>
      <c r="AO101" s="346"/>
      <c r="AP101" s="346"/>
      <c r="AQ101" s="346"/>
      <c r="AR101" s="346"/>
      <c r="AS101" s="346"/>
      <c r="AT101" s="346"/>
      <c r="AU101" s="346"/>
      <c r="AV101" s="346"/>
      <c r="AW101" s="346"/>
      <c r="AX101" s="346"/>
      <c r="AY101" s="346"/>
      <c r="AZ101" s="346"/>
      <c r="BA101" s="346"/>
      <c r="BB101" s="346"/>
      <c r="BC101" s="346"/>
      <c r="BD101" s="346"/>
      <c r="BE101" s="346"/>
      <c r="BF101" s="346"/>
      <c r="BG101" s="346"/>
      <c r="BH101" s="346"/>
      <c r="BI101" s="346"/>
      <c r="BJ101" s="346"/>
      <c r="BK101" s="346"/>
      <c r="BL101" s="346"/>
      <c r="BM101" s="346"/>
      <c r="BN101" s="346"/>
      <c r="BO101" s="346"/>
      <c r="BP101" s="346"/>
      <c r="BQ101" s="346"/>
      <c r="BR101" s="346"/>
      <c r="BS101" s="346"/>
      <c r="BT101" s="346"/>
      <c r="BU101" s="346"/>
      <c r="BV101" s="346"/>
      <c r="BW101" s="346"/>
      <c r="BX101" s="346"/>
      <c r="BY101" s="346"/>
      <c r="BZ101" s="346"/>
      <c r="CA101" s="346"/>
      <c r="CB101" s="346"/>
      <c r="CC101" s="346"/>
      <c r="CD101" s="346"/>
      <c r="CE101" s="346"/>
      <c r="CF101" s="346"/>
      <c r="CG101" s="346"/>
      <c r="CH101" s="346"/>
      <c r="CI101" s="346"/>
      <c r="CJ101" s="346"/>
      <c r="CK101" s="346"/>
      <c r="CL101" s="346"/>
      <c r="CM101" s="346"/>
      <c r="CN101" s="346"/>
      <c r="CO101" s="346"/>
      <c r="CP101" s="346"/>
      <c r="CQ101" s="346"/>
      <c r="CR101" s="346"/>
      <c r="CS101" s="346"/>
      <c r="CT101" s="346"/>
      <c r="CU101" s="346"/>
      <c r="CV101" s="346"/>
      <c r="CW101" s="346"/>
      <c r="CX101" s="346"/>
      <c r="CY101" s="346"/>
      <c r="CZ101" s="346"/>
      <c r="DA101" s="346"/>
      <c r="DB101" s="346"/>
      <c r="DC101" s="346"/>
      <c r="DD101" s="346"/>
      <c r="DE101" s="346"/>
      <c r="DF101" s="346"/>
      <c r="DG101" s="346"/>
      <c r="DH101" s="346"/>
      <c r="DI101" s="346"/>
      <c r="DJ101" s="346"/>
      <c r="DK101" s="346"/>
      <c r="DL101" s="346"/>
      <c r="DM101" s="346"/>
      <c r="DN101" s="346"/>
      <c r="DO101" s="346"/>
      <c r="DP101" s="346"/>
      <c r="DQ101" s="346"/>
      <c r="DR101" s="346"/>
      <c r="DS101" s="346"/>
      <c r="DT101" s="346"/>
      <c r="DU101" s="346"/>
      <c r="DV101" s="346"/>
      <c r="DW101" s="346"/>
      <c r="DX101" s="346"/>
      <c r="DY101" s="346"/>
      <c r="DZ101" s="346"/>
      <c r="EA101" s="346"/>
      <c r="EB101" s="346"/>
      <c r="EC101" s="346"/>
      <c r="ED101" s="346"/>
      <c r="EE101" s="346"/>
      <c r="EF101" s="346"/>
      <c r="EG101" s="346"/>
      <c r="EH101" s="346"/>
      <c r="EI101" s="346"/>
      <c r="EJ101" s="346"/>
      <c r="EK101" s="346"/>
      <c r="EL101" s="346"/>
      <c r="EM101" s="346"/>
      <c r="EN101" s="346"/>
      <c r="EO101" s="346"/>
      <c r="EP101" s="346"/>
      <c r="EQ101" s="346"/>
      <c r="ER101" s="346"/>
      <c r="ES101" s="346"/>
      <c r="ET101" s="346"/>
      <c r="EU101" s="346"/>
      <c r="EV101" s="346"/>
      <c r="EW101" s="346"/>
      <c r="EX101" s="346"/>
      <c r="EY101" s="346"/>
      <c r="EZ101" s="346"/>
      <c r="FA101" s="346"/>
      <c r="FB101" s="346"/>
      <c r="FC101" s="346"/>
      <c r="FD101" s="346"/>
      <c r="FE101" s="346"/>
      <c r="FF101" s="346"/>
      <c r="FG101" s="346"/>
      <c r="FH101" s="346"/>
      <c r="FI101" s="346"/>
      <c r="FJ101" s="346"/>
      <c r="FK101" s="346"/>
      <c r="FL101" s="346"/>
      <c r="FM101" s="346"/>
      <c r="FN101" s="346"/>
      <c r="FO101" s="346"/>
      <c r="FP101" s="346"/>
      <c r="FQ101" s="346"/>
      <c r="FR101" s="346"/>
      <c r="FS101" s="346"/>
      <c r="FT101" s="346"/>
      <c r="FU101" s="346"/>
      <c r="FV101" s="346"/>
      <c r="FW101" s="346"/>
      <c r="FX101" s="346"/>
      <c r="FY101" s="346"/>
      <c r="FZ101" s="346"/>
      <c r="GA101" s="346"/>
      <c r="GB101" s="346"/>
      <c r="GC101" s="346"/>
      <c r="GD101" s="346"/>
      <c r="GE101" s="346"/>
      <c r="GF101" s="346"/>
      <c r="GG101" s="346"/>
      <c r="GH101" s="346"/>
      <c r="GI101" s="346"/>
      <c r="GJ101" s="346"/>
      <c r="GK101" s="346"/>
      <c r="GL101" s="346"/>
      <c r="GM101" s="346"/>
      <c r="GN101" s="346"/>
      <c r="GO101" s="346"/>
      <c r="GP101" s="346"/>
      <c r="GQ101" s="346"/>
      <c r="GR101" s="346"/>
      <c r="GS101" s="346"/>
      <c r="GT101" s="346"/>
      <c r="GU101" s="346"/>
      <c r="GV101" s="346"/>
      <c r="GW101" s="346"/>
      <c r="GX101" s="346"/>
      <c r="GY101" s="346"/>
      <c r="GZ101" s="346"/>
      <c r="HA101" s="346"/>
      <c r="HB101" s="346"/>
    </row>
    <row r="102" spans="1:210" ht="15" customHeight="1" x14ac:dyDescent="0.3">
      <c r="A102" s="755"/>
      <c r="B102" s="689">
        <f>SUM(B100-B101)</f>
        <v>-90779.750758168229</v>
      </c>
      <c r="C102" s="689">
        <f t="shared" ref="C102" si="315">SUM(C100-C101)</f>
        <v>-29263.048034864347</v>
      </c>
      <c r="D102" s="689">
        <f t="shared" ref="D102" si="316">SUM(D100-D101)</f>
        <v>-73339.366021177644</v>
      </c>
      <c r="E102" s="689">
        <f t="shared" ref="E102" si="317">SUM(E100-E101)</f>
        <v>-71414.374628131831</v>
      </c>
      <c r="F102" s="689">
        <f t="shared" ref="F102" si="318">SUM(F100-F101)</f>
        <v>-264796.53944234201</v>
      </c>
      <c r="G102" s="689">
        <f t="shared" ref="G102" si="319">SUM(G100-G101)</f>
        <v>-22677.045392724984</v>
      </c>
      <c r="H102" s="689">
        <f>SUM(H100-H101)</f>
        <v>-338829.24563044554</v>
      </c>
      <c r="I102" s="590">
        <f>SUM(H100-H101)/H101</f>
        <v>-0.28711071974370656</v>
      </c>
      <c r="J102" s="705">
        <f>SUM(J100-J101)</f>
        <v>-148</v>
      </c>
      <c r="K102" s="696">
        <f t="shared" ref="K102" si="320">SUM(K100-K101)</f>
        <v>86</v>
      </c>
      <c r="L102" s="723">
        <f t="shared" ref="L102" si="321">SUM(L100-L101)</f>
        <v>-176</v>
      </c>
      <c r="M102" s="723">
        <f t="shared" ref="M102" si="322">SUM(M100-M101)</f>
        <v>0</v>
      </c>
      <c r="N102" s="723">
        <f t="shared" ref="N102" si="323">SUM(N100-N101)</f>
        <v>0</v>
      </c>
      <c r="O102" s="723">
        <f t="shared" ref="O102" si="324">SUM(O100-O101)</f>
        <v>0</v>
      </c>
      <c r="P102" s="723">
        <f t="shared" ref="P102" si="325">SUM(P100-P101)</f>
        <v>28</v>
      </c>
      <c r="Q102" s="723">
        <f t="shared" ref="Q102" si="326">SUM(Q100-Q101)</f>
        <v>-148</v>
      </c>
      <c r="R102" s="723">
        <f t="shared" ref="R102" si="327">SUM(R100-R101)</f>
        <v>38</v>
      </c>
      <c r="S102" s="788">
        <f t="shared" ref="S102" si="328">SUM(S100-S101)</f>
        <v>-3.6459695140324128E-2</v>
      </c>
      <c r="T102" s="345"/>
    </row>
    <row r="103" spans="1:210" s="342" customFormat="1" ht="15" customHeight="1" x14ac:dyDescent="0.3">
      <c r="A103" s="755"/>
      <c r="B103" s="199"/>
      <c r="C103" s="199"/>
      <c r="D103" s="199"/>
      <c r="E103" s="199"/>
      <c r="F103" s="199"/>
      <c r="G103" s="199"/>
      <c r="H103" s="199"/>
      <c r="I103" s="590"/>
      <c r="J103" s="199"/>
      <c r="K103" s="698"/>
      <c r="L103" s="646"/>
      <c r="M103" s="646"/>
      <c r="N103" s="639"/>
      <c r="O103" s="639"/>
      <c r="P103" s="639"/>
      <c r="Q103" s="639"/>
      <c r="R103" s="639"/>
      <c r="S103" s="774"/>
      <c r="T103" s="345"/>
      <c r="U103" s="346"/>
      <c r="V103" s="346"/>
      <c r="W103" s="346"/>
      <c r="X103" s="346"/>
      <c r="Y103" s="346"/>
      <c r="Z103" s="346"/>
      <c r="AA103" s="346"/>
      <c r="AB103" s="346"/>
      <c r="AC103" s="346"/>
      <c r="AD103" s="346"/>
      <c r="AE103" s="346"/>
      <c r="AF103" s="346"/>
      <c r="AG103" s="346"/>
      <c r="AH103" s="346"/>
      <c r="AI103" s="346"/>
      <c r="AJ103" s="346"/>
      <c r="AK103" s="346"/>
      <c r="AL103" s="346"/>
      <c r="AM103" s="346"/>
      <c r="AN103" s="346"/>
      <c r="AO103" s="346"/>
      <c r="AP103" s="346"/>
      <c r="AQ103" s="346"/>
      <c r="AR103" s="346"/>
      <c r="AS103" s="346"/>
      <c r="AT103" s="346"/>
      <c r="AU103" s="346"/>
      <c r="AV103" s="346"/>
      <c r="AW103" s="346"/>
      <c r="AX103" s="346"/>
      <c r="AY103" s="346"/>
      <c r="AZ103" s="346"/>
      <c r="BA103" s="346"/>
      <c r="BB103" s="346"/>
      <c r="BC103" s="346"/>
      <c r="BD103" s="346"/>
      <c r="BE103" s="346"/>
      <c r="BF103" s="346"/>
      <c r="BG103" s="346"/>
      <c r="BH103" s="346"/>
      <c r="BI103" s="346"/>
      <c r="BJ103" s="346"/>
      <c r="BK103" s="346"/>
      <c r="BL103" s="346"/>
      <c r="BM103" s="346"/>
      <c r="BN103" s="346"/>
      <c r="BO103" s="346"/>
      <c r="BP103" s="346"/>
      <c r="BQ103" s="346"/>
      <c r="BR103" s="346"/>
      <c r="BS103" s="346"/>
      <c r="BT103" s="346"/>
      <c r="BU103" s="346"/>
      <c r="BV103" s="346"/>
      <c r="BW103" s="346"/>
      <c r="BX103" s="346"/>
      <c r="BY103" s="346"/>
      <c r="BZ103" s="346"/>
      <c r="CA103" s="346"/>
      <c r="CB103" s="346"/>
      <c r="CC103" s="346"/>
      <c r="CD103" s="346"/>
      <c r="CE103" s="346"/>
      <c r="CF103" s="346"/>
      <c r="CG103" s="346"/>
      <c r="CH103" s="346"/>
      <c r="CI103" s="346"/>
      <c r="CJ103" s="346"/>
      <c r="CK103" s="346"/>
      <c r="CL103" s="346"/>
      <c r="CM103" s="346"/>
      <c r="CN103" s="346"/>
      <c r="CO103" s="346"/>
      <c r="CP103" s="346"/>
      <c r="CQ103" s="346"/>
      <c r="CR103" s="346"/>
      <c r="CS103" s="346"/>
      <c r="CT103" s="346"/>
      <c r="CU103" s="346"/>
      <c r="CV103" s="346"/>
      <c r="CW103" s="346"/>
      <c r="CX103" s="346"/>
      <c r="CY103" s="346"/>
      <c r="CZ103" s="346"/>
      <c r="DA103" s="346"/>
      <c r="DB103" s="346"/>
      <c r="DC103" s="346"/>
      <c r="DD103" s="346"/>
      <c r="DE103" s="346"/>
      <c r="DF103" s="346"/>
      <c r="DG103" s="346"/>
      <c r="DH103" s="346"/>
      <c r="DI103" s="346"/>
      <c r="DJ103" s="346"/>
      <c r="DK103" s="346"/>
      <c r="DL103" s="346"/>
      <c r="DM103" s="346"/>
      <c r="DN103" s="346"/>
      <c r="DO103" s="346"/>
      <c r="DP103" s="346"/>
      <c r="DQ103" s="346"/>
      <c r="DR103" s="346"/>
      <c r="DS103" s="346"/>
      <c r="DT103" s="346"/>
      <c r="DU103" s="346"/>
      <c r="DV103" s="346"/>
      <c r="DW103" s="346"/>
      <c r="DX103" s="346"/>
      <c r="DY103" s="346"/>
      <c r="DZ103" s="346"/>
      <c r="EA103" s="346"/>
      <c r="EB103" s="346"/>
      <c r="EC103" s="346"/>
      <c r="ED103" s="346"/>
      <c r="EE103" s="346"/>
      <c r="EF103" s="346"/>
      <c r="EG103" s="346"/>
      <c r="EH103" s="346"/>
      <c r="EI103" s="346"/>
      <c r="EJ103" s="346"/>
      <c r="EK103" s="346"/>
      <c r="EL103" s="346"/>
      <c r="EM103" s="346"/>
      <c r="EN103" s="346"/>
      <c r="EO103" s="346"/>
      <c r="EP103" s="346"/>
      <c r="EQ103" s="346"/>
      <c r="ER103" s="346"/>
      <c r="ES103" s="346"/>
      <c r="ET103" s="346"/>
      <c r="EU103" s="346"/>
      <c r="EV103" s="346"/>
      <c r="EW103" s="346"/>
      <c r="EX103" s="346"/>
      <c r="EY103" s="346"/>
      <c r="EZ103" s="346"/>
      <c r="FA103" s="346"/>
      <c r="FB103" s="346"/>
      <c r="FC103" s="346"/>
      <c r="FD103" s="346"/>
      <c r="FE103" s="346"/>
      <c r="FF103" s="346"/>
      <c r="FG103" s="346"/>
      <c r="FH103" s="346"/>
      <c r="FI103" s="346"/>
      <c r="FJ103" s="346"/>
      <c r="FK103" s="346"/>
      <c r="FL103" s="346"/>
      <c r="FM103" s="346"/>
      <c r="FN103" s="346"/>
      <c r="FO103" s="346"/>
      <c r="FP103" s="346"/>
      <c r="FQ103" s="346"/>
      <c r="FR103" s="346"/>
      <c r="FS103" s="346"/>
      <c r="FT103" s="346"/>
      <c r="FU103" s="346"/>
      <c r="FV103" s="346"/>
      <c r="FW103" s="346"/>
      <c r="FX103" s="346"/>
      <c r="FY103" s="346"/>
      <c r="FZ103" s="346"/>
      <c r="GA103" s="346"/>
      <c r="GB103" s="346"/>
      <c r="GC103" s="346"/>
      <c r="GD103" s="346"/>
      <c r="GE103" s="346"/>
      <c r="GF103" s="346"/>
      <c r="GG103" s="346"/>
      <c r="GH103" s="346"/>
      <c r="GI103" s="346"/>
      <c r="GJ103" s="346"/>
      <c r="GK103" s="346"/>
      <c r="GL103" s="346"/>
      <c r="GM103" s="346"/>
      <c r="GN103" s="346"/>
      <c r="GO103" s="346"/>
      <c r="GP103" s="346"/>
      <c r="GQ103" s="346"/>
      <c r="GR103" s="346"/>
      <c r="GS103" s="346"/>
      <c r="GT103" s="346"/>
      <c r="GU103" s="346"/>
      <c r="GV103" s="346"/>
      <c r="GW103" s="346"/>
      <c r="GX103" s="346"/>
      <c r="GY103" s="346"/>
      <c r="GZ103" s="346"/>
      <c r="HA103" s="346"/>
      <c r="HB103" s="346"/>
    </row>
    <row r="104" spans="1:210" ht="15" customHeight="1" x14ac:dyDescent="0.3">
      <c r="A104" s="755" t="s">
        <v>66</v>
      </c>
      <c r="B104" s="610">
        <f>'FY22 Prelim '!Y102</f>
        <v>1151637.4143930918</v>
      </c>
      <c r="C104" s="610">
        <f>'FY22 Prelim '!Z102</f>
        <v>233634.26778437587</v>
      </c>
      <c r="D104" s="610">
        <f>'FY22 Prelim '!AA102</f>
        <v>580314.89833684103</v>
      </c>
      <c r="E104" s="610">
        <f>'FY22 Prelim '!AB102</f>
        <v>495640.56633902708</v>
      </c>
      <c r="F104" s="610">
        <f>'FY22 Prelim '!AC102</f>
        <v>2461227.1468533357</v>
      </c>
      <c r="G104" s="610">
        <f>'FY22 Prelim '!Q102</f>
        <v>0</v>
      </c>
      <c r="H104" s="610">
        <f>'FY22 Prelim '!BB102</f>
        <v>2286864.0205641552</v>
      </c>
      <c r="I104" s="641"/>
      <c r="J104" s="647">
        <f>'FY22 Formula Count'!N96</f>
        <v>1840</v>
      </c>
      <c r="K104" s="610">
        <f>'FY22 Prelim '!AX102</f>
        <v>1261</v>
      </c>
      <c r="L104" s="613">
        <f>'FY22 Formula Count'!F96</f>
        <v>1786</v>
      </c>
      <c r="M104" s="613">
        <f>'FY22 Formula Count'!G96</f>
        <v>4</v>
      </c>
      <c r="N104" s="613">
        <f>'FY22 Formula Count'!I96</f>
        <v>26</v>
      </c>
      <c r="O104" s="613">
        <f>'FY22 Formula Count'!J96</f>
        <v>0</v>
      </c>
      <c r="P104" s="613">
        <f>'FY22 Formula Count'!K96</f>
        <v>32</v>
      </c>
      <c r="Q104" s="613">
        <f>'FY22 Formula Count'!N96</f>
        <v>1840</v>
      </c>
      <c r="R104" s="613">
        <f>'FY22 Formula Count'!P96</f>
        <v>15915</v>
      </c>
      <c r="S104" s="769">
        <f>'FY22 Formula Count'!R96</f>
        <v>0.11561420043983663</v>
      </c>
      <c r="T104" s="345"/>
    </row>
    <row r="105" spans="1:210" s="342" customFormat="1" ht="15" customHeight="1" thickBot="1" x14ac:dyDescent="0.35">
      <c r="A105" s="755">
        <v>2021</v>
      </c>
      <c r="B105" s="670">
        <f>'FY21 Allocations'!Y102</f>
        <v>1174102.8902419989</v>
      </c>
      <c r="C105" s="670">
        <f>'FY21 Allocations'!Z102</f>
        <v>275477.94580493961</v>
      </c>
      <c r="D105" s="670">
        <f>'FY21 Allocations'!AA102</f>
        <v>564655.80167574773</v>
      </c>
      <c r="E105" s="670">
        <f>'FY21 Allocations'!AB102</f>
        <v>570551.1758927959</v>
      </c>
      <c r="F105" s="670">
        <f>'FY21 Allocations'!AC102</f>
        <v>2584787.8136154823</v>
      </c>
      <c r="G105" s="670">
        <f>'FY21 Allocations'!Q102</f>
        <v>0</v>
      </c>
      <c r="H105" s="670">
        <f>'FY21 Allocations'!BB102</f>
        <v>2421957.1446982161</v>
      </c>
      <c r="I105" s="615"/>
      <c r="J105" s="712">
        <f>'FY21 Formula Counts '!N96</f>
        <v>2066</v>
      </c>
      <c r="K105" s="670">
        <f>'FY21 Allocations'!AX102</f>
        <v>1190</v>
      </c>
      <c r="L105" s="710">
        <f>'FY21 Formula Counts '!F96</f>
        <v>2028</v>
      </c>
      <c r="M105" s="710">
        <f>'FY21 Formula Counts '!G96</f>
        <v>3</v>
      </c>
      <c r="N105" s="710">
        <f>'FY21 Formula Counts '!I96</f>
        <v>30</v>
      </c>
      <c r="O105" s="710">
        <f>'FY21 Formula Counts '!J96</f>
        <v>0</v>
      </c>
      <c r="P105" s="710">
        <f>'FY21 Formula Counts '!K96</f>
        <v>11</v>
      </c>
      <c r="Q105" s="710">
        <f>'FY21 Formula Counts '!N96</f>
        <v>2066</v>
      </c>
      <c r="R105" s="710">
        <f>'FY21 Formula Counts '!P96</f>
        <v>15744</v>
      </c>
      <c r="S105" s="765">
        <f>'FY21 Formula Counts '!R96</f>
        <v>0.13122459349593496</v>
      </c>
      <c r="T105" s="345"/>
      <c r="U105" s="346"/>
      <c r="V105" s="346"/>
      <c r="W105" s="346"/>
      <c r="X105" s="346"/>
      <c r="Y105" s="346"/>
      <c r="Z105" s="346"/>
      <c r="AA105" s="346"/>
      <c r="AB105" s="346"/>
      <c r="AC105" s="346"/>
      <c r="AD105" s="346"/>
      <c r="AE105" s="346"/>
      <c r="AF105" s="346"/>
      <c r="AG105" s="346"/>
      <c r="AH105" s="346"/>
      <c r="AI105" s="346"/>
      <c r="AJ105" s="346"/>
      <c r="AK105" s="346"/>
      <c r="AL105" s="346"/>
      <c r="AM105" s="346"/>
      <c r="AN105" s="346"/>
      <c r="AO105" s="346"/>
      <c r="AP105" s="346"/>
      <c r="AQ105" s="346"/>
      <c r="AR105" s="346"/>
      <c r="AS105" s="346"/>
      <c r="AT105" s="346"/>
      <c r="AU105" s="346"/>
      <c r="AV105" s="346"/>
      <c r="AW105" s="346"/>
      <c r="AX105" s="346"/>
      <c r="AY105" s="346"/>
      <c r="AZ105" s="346"/>
      <c r="BA105" s="346"/>
      <c r="BB105" s="346"/>
      <c r="BC105" s="346"/>
      <c r="BD105" s="346"/>
      <c r="BE105" s="346"/>
      <c r="BF105" s="346"/>
      <c r="BG105" s="346"/>
      <c r="BH105" s="346"/>
      <c r="BI105" s="346"/>
      <c r="BJ105" s="346"/>
      <c r="BK105" s="346"/>
      <c r="BL105" s="346"/>
      <c r="BM105" s="346"/>
      <c r="BN105" s="346"/>
      <c r="BO105" s="346"/>
      <c r="BP105" s="346"/>
      <c r="BQ105" s="346"/>
      <c r="BR105" s="346"/>
      <c r="BS105" s="346"/>
      <c r="BT105" s="346"/>
      <c r="BU105" s="346"/>
      <c r="BV105" s="346"/>
      <c r="BW105" s="346"/>
      <c r="BX105" s="346"/>
      <c r="BY105" s="346"/>
      <c r="BZ105" s="346"/>
      <c r="CA105" s="346"/>
      <c r="CB105" s="346"/>
      <c r="CC105" s="346"/>
      <c r="CD105" s="346"/>
      <c r="CE105" s="346"/>
      <c r="CF105" s="346"/>
      <c r="CG105" s="346"/>
      <c r="CH105" s="346"/>
      <c r="CI105" s="346"/>
      <c r="CJ105" s="346"/>
      <c r="CK105" s="346"/>
      <c r="CL105" s="346"/>
      <c r="CM105" s="346"/>
      <c r="CN105" s="346"/>
      <c r="CO105" s="346"/>
      <c r="CP105" s="346"/>
      <c r="CQ105" s="346"/>
      <c r="CR105" s="346"/>
      <c r="CS105" s="346"/>
      <c r="CT105" s="346"/>
      <c r="CU105" s="346"/>
      <c r="CV105" s="346"/>
      <c r="CW105" s="346"/>
      <c r="CX105" s="346"/>
      <c r="CY105" s="346"/>
      <c r="CZ105" s="346"/>
      <c r="DA105" s="346"/>
      <c r="DB105" s="346"/>
      <c r="DC105" s="346"/>
      <c r="DD105" s="346"/>
      <c r="DE105" s="346"/>
      <c r="DF105" s="346"/>
      <c r="DG105" s="346"/>
      <c r="DH105" s="346"/>
      <c r="DI105" s="346"/>
      <c r="DJ105" s="346"/>
      <c r="DK105" s="346"/>
      <c r="DL105" s="346"/>
      <c r="DM105" s="346"/>
      <c r="DN105" s="346"/>
      <c r="DO105" s="346"/>
      <c r="DP105" s="346"/>
      <c r="DQ105" s="346"/>
      <c r="DR105" s="346"/>
      <c r="DS105" s="346"/>
      <c r="DT105" s="346"/>
      <c r="DU105" s="346"/>
      <c r="DV105" s="346"/>
      <c r="DW105" s="346"/>
      <c r="DX105" s="346"/>
      <c r="DY105" s="346"/>
      <c r="DZ105" s="346"/>
      <c r="EA105" s="346"/>
      <c r="EB105" s="346"/>
      <c r="EC105" s="346"/>
      <c r="ED105" s="346"/>
      <c r="EE105" s="346"/>
      <c r="EF105" s="346"/>
      <c r="EG105" s="346"/>
      <c r="EH105" s="346"/>
      <c r="EI105" s="346"/>
      <c r="EJ105" s="346"/>
      <c r="EK105" s="346"/>
      <c r="EL105" s="346"/>
      <c r="EM105" s="346"/>
      <c r="EN105" s="346"/>
      <c r="EO105" s="346"/>
      <c r="EP105" s="346"/>
      <c r="EQ105" s="346"/>
      <c r="ER105" s="346"/>
      <c r="ES105" s="346"/>
      <c r="ET105" s="346"/>
      <c r="EU105" s="346"/>
      <c r="EV105" s="346"/>
      <c r="EW105" s="346"/>
      <c r="EX105" s="346"/>
      <c r="EY105" s="346"/>
      <c r="EZ105" s="346"/>
      <c r="FA105" s="346"/>
      <c r="FB105" s="346"/>
      <c r="FC105" s="346"/>
      <c r="FD105" s="346"/>
      <c r="FE105" s="346"/>
      <c r="FF105" s="346"/>
      <c r="FG105" s="346"/>
      <c r="FH105" s="346"/>
      <c r="FI105" s="346"/>
      <c r="FJ105" s="346"/>
      <c r="FK105" s="346"/>
      <c r="FL105" s="346"/>
      <c r="FM105" s="346"/>
      <c r="FN105" s="346"/>
      <c r="FO105" s="346"/>
      <c r="FP105" s="346"/>
      <c r="FQ105" s="346"/>
      <c r="FR105" s="346"/>
      <c r="FS105" s="346"/>
      <c r="FT105" s="346"/>
      <c r="FU105" s="346"/>
      <c r="FV105" s="346"/>
      <c r="FW105" s="346"/>
      <c r="FX105" s="346"/>
      <c r="FY105" s="346"/>
      <c r="FZ105" s="346"/>
      <c r="GA105" s="346"/>
      <c r="GB105" s="346"/>
      <c r="GC105" s="346"/>
      <c r="GD105" s="346"/>
      <c r="GE105" s="346"/>
      <c r="GF105" s="346"/>
      <c r="GG105" s="346"/>
      <c r="GH105" s="346"/>
      <c r="GI105" s="346"/>
      <c r="GJ105" s="346"/>
      <c r="GK105" s="346"/>
      <c r="GL105" s="346"/>
      <c r="GM105" s="346"/>
      <c r="GN105" s="346"/>
      <c r="GO105" s="346"/>
      <c r="GP105" s="346"/>
      <c r="GQ105" s="346"/>
      <c r="GR105" s="346"/>
      <c r="GS105" s="346"/>
      <c r="GT105" s="346"/>
      <c r="GU105" s="346"/>
      <c r="GV105" s="346"/>
      <c r="GW105" s="346"/>
      <c r="GX105" s="346"/>
      <c r="GY105" s="346"/>
      <c r="GZ105" s="346"/>
      <c r="HA105" s="346"/>
      <c r="HB105" s="346"/>
    </row>
    <row r="106" spans="1:210" ht="15" customHeight="1" x14ac:dyDescent="0.3">
      <c r="A106" s="755"/>
      <c r="B106" s="663">
        <f>SUM(B104-B105)</f>
        <v>-22465.475848907139</v>
      </c>
      <c r="C106" s="663">
        <f t="shared" ref="C106" si="329">SUM(C104-C105)</f>
        <v>-41843.678020563733</v>
      </c>
      <c r="D106" s="421">
        <f t="shared" ref="D106" si="330">SUM(D104-D105)</f>
        <v>15659.096661093296</v>
      </c>
      <c r="E106" s="663">
        <f t="shared" ref="E106" si="331">SUM(E104-E105)</f>
        <v>-74910.609553768823</v>
      </c>
      <c r="F106" s="663">
        <f t="shared" ref="F106" si="332">SUM(F104-F105)</f>
        <v>-123560.66676214663</v>
      </c>
      <c r="G106" s="663">
        <f t="shared" ref="G106" si="333">SUM(G104-G105)</f>
        <v>0</v>
      </c>
      <c r="H106" s="663">
        <f>SUM(H104-H105)</f>
        <v>-135093.12413406093</v>
      </c>
      <c r="I106" s="615">
        <f>SUM(H104-H105)/H105</f>
        <v>-5.5778494854785705E-2</v>
      </c>
      <c r="J106" s="695">
        <f>SUM(J104-J105)</f>
        <v>-226</v>
      </c>
      <c r="K106" s="696">
        <f t="shared" ref="K106" si="334">SUM(K104-K105)</f>
        <v>71</v>
      </c>
      <c r="L106" s="723">
        <f t="shared" ref="L106" si="335">SUM(L104-L105)</f>
        <v>-242</v>
      </c>
      <c r="M106" s="723">
        <f t="shared" ref="M106" si="336">SUM(M104-M105)</f>
        <v>1</v>
      </c>
      <c r="N106" s="723">
        <f t="shared" ref="N106" si="337">SUM(N104-N105)</f>
        <v>-4</v>
      </c>
      <c r="O106" s="723">
        <f t="shared" ref="O106" si="338">SUM(O104-O105)</f>
        <v>0</v>
      </c>
      <c r="P106" s="723">
        <f t="shared" ref="P106" si="339">SUM(P104-P105)</f>
        <v>21</v>
      </c>
      <c r="Q106" s="723">
        <f t="shared" ref="Q106" si="340">SUM(Q104-Q105)</f>
        <v>-226</v>
      </c>
      <c r="R106" s="723">
        <f t="shared" ref="R106" si="341">SUM(R104-R105)</f>
        <v>171</v>
      </c>
      <c r="S106" s="788">
        <f t="shared" ref="S106" si="342">SUM(S104-S105)</f>
        <v>-1.5610393056098334E-2</v>
      </c>
      <c r="T106" s="345"/>
    </row>
    <row r="107" spans="1:210" s="342" customFormat="1" ht="15" customHeight="1" x14ac:dyDescent="0.3">
      <c r="A107" s="755"/>
      <c r="B107" s="638"/>
      <c r="C107" s="638"/>
      <c r="D107" s="638"/>
      <c r="E107" s="638"/>
      <c r="F107" s="638"/>
      <c r="G107" s="638"/>
      <c r="H107" s="638"/>
      <c r="I107" s="615"/>
      <c r="J107" s="651"/>
      <c r="K107" s="698"/>
      <c r="L107" s="646"/>
      <c r="M107" s="646"/>
      <c r="N107" s="651"/>
      <c r="O107" s="651"/>
      <c r="P107" s="651"/>
      <c r="Q107" s="651"/>
      <c r="R107" s="651"/>
      <c r="S107" s="789"/>
      <c r="T107" s="345"/>
      <c r="U107" s="346"/>
      <c r="V107" s="346"/>
      <c r="W107" s="346"/>
      <c r="X107" s="346"/>
      <c r="Y107" s="346"/>
      <c r="Z107" s="346"/>
      <c r="AA107" s="346"/>
      <c r="AB107" s="346"/>
      <c r="AC107" s="346"/>
      <c r="AD107" s="346"/>
      <c r="AE107" s="346"/>
      <c r="AF107" s="346"/>
      <c r="AG107" s="346"/>
      <c r="AH107" s="346"/>
      <c r="AI107" s="346"/>
      <c r="AJ107" s="346"/>
      <c r="AK107" s="346"/>
      <c r="AL107" s="346"/>
      <c r="AM107" s="346"/>
      <c r="AN107" s="346"/>
      <c r="AO107" s="346"/>
      <c r="AP107" s="346"/>
      <c r="AQ107" s="346"/>
      <c r="AR107" s="346"/>
      <c r="AS107" s="346"/>
      <c r="AT107" s="346"/>
      <c r="AU107" s="346"/>
      <c r="AV107" s="346"/>
      <c r="AW107" s="346"/>
      <c r="AX107" s="346"/>
      <c r="AY107" s="346"/>
      <c r="AZ107" s="346"/>
      <c r="BA107" s="346"/>
      <c r="BB107" s="346"/>
      <c r="BC107" s="346"/>
      <c r="BD107" s="346"/>
      <c r="BE107" s="346"/>
      <c r="BF107" s="346"/>
      <c r="BG107" s="346"/>
      <c r="BH107" s="346"/>
      <c r="BI107" s="346"/>
      <c r="BJ107" s="346"/>
      <c r="BK107" s="346"/>
      <c r="BL107" s="346"/>
      <c r="BM107" s="346"/>
      <c r="BN107" s="346"/>
      <c r="BO107" s="346"/>
      <c r="BP107" s="346"/>
      <c r="BQ107" s="346"/>
      <c r="BR107" s="346"/>
      <c r="BS107" s="346"/>
      <c r="BT107" s="346"/>
      <c r="BU107" s="346"/>
      <c r="BV107" s="346"/>
      <c r="BW107" s="346"/>
      <c r="BX107" s="346"/>
      <c r="BY107" s="346"/>
      <c r="BZ107" s="346"/>
      <c r="CA107" s="346"/>
      <c r="CB107" s="346"/>
      <c r="CC107" s="346"/>
      <c r="CD107" s="346"/>
      <c r="CE107" s="346"/>
      <c r="CF107" s="346"/>
      <c r="CG107" s="346"/>
      <c r="CH107" s="346"/>
      <c r="CI107" s="346"/>
      <c r="CJ107" s="346"/>
      <c r="CK107" s="346"/>
      <c r="CL107" s="346"/>
      <c r="CM107" s="346"/>
      <c r="CN107" s="346"/>
      <c r="CO107" s="346"/>
      <c r="CP107" s="346"/>
      <c r="CQ107" s="346"/>
      <c r="CR107" s="346"/>
      <c r="CS107" s="346"/>
      <c r="CT107" s="346"/>
      <c r="CU107" s="346"/>
      <c r="CV107" s="346"/>
      <c r="CW107" s="346"/>
      <c r="CX107" s="346"/>
      <c r="CY107" s="346"/>
      <c r="CZ107" s="346"/>
      <c r="DA107" s="346"/>
      <c r="DB107" s="346"/>
      <c r="DC107" s="346"/>
      <c r="DD107" s="346"/>
      <c r="DE107" s="346"/>
      <c r="DF107" s="346"/>
      <c r="DG107" s="346"/>
      <c r="DH107" s="346"/>
      <c r="DI107" s="346"/>
      <c r="DJ107" s="346"/>
      <c r="DK107" s="346"/>
      <c r="DL107" s="346"/>
      <c r="DM107" s="346"/>
      <c r="DN107" s="346"/>
      <c r="DO107" s="346"/>
      <c r="DP107" s="346"/>
      <c r="DQ107" s="346"/>
      <c r="DR107" s="346"/>
      <c r="DS107" s="346"/>
      <c r="DT107" s="346"/>
      <c r="DU107" s="346"/>
      <c r="DV107" s="346"/>
      <c r="DW107" s="346"/>
      <c r="DX107" s="346"/>
      <c r="DY107" s="346"/>
      <c r="DZ107" s="346"/>
      <c r="EA107" s="346"/>
      <c r="EB107" s="346"/>
      <c r="EC107" s="346"/>
      <c r="ED107" s="346"/>
      <c r="EE107" s="346"/>
      <c r="EF107" s="346"/>
      <c r="EG107" s="346"/>
      <c r="EH107" s="346"/>
      <c r="EI107" s="346"/>
      <c r="EJ107" s="346"/>
      <c r="EK107" s="346"/>
      <c r="EL107" s="346"/>
      <c r="EM107" s="346"/>
      <c r="EN107" s="346"/>
      <c r="EO107" s="346"/>
      <c r="EP107" s="346"/>
      <c r="EQ107" s="346"/>
      <c r="ER107" s="346"/>
      <c r="ES107" s="346"/>
      <c r="ET107" s="346"/>
      <c r="EU107" s="346"/>
      <c r="EV107" s="346"/>
      <c r="EW107" s="346"/>
      <c r="EX107" s="346"/>
      <c r="EY107" s="346"/>
      <c r="EZ107" s="346"/>
      <c r="FA107" s="346"/>
      <c r="FB107" s="346"/>
      <c r="FC107" s="346"/>
      <c r="FD107" s="346"/>
      <c r="FE107" s="346"/>
      <c r="FF107" s="346"/>
      <c r="FG107" s="346"/>
      <c r="FH107" s="346"/>
      <c r="FI107" s="346"/>
      <c r="FJ107" s="346"/>
      <c r="FK107" s="346"/>
      <c r="FL107" s="346"/>
      <c r="FM107" s="346"/>
      <c r="FN107" s="346"/>
      <c r="FO107" s="346"/>
      <c r="FP107" s="346"/>
      <c r="FQ107" s="346"/>
      <c r="FR107" s="346"/>
      <c r="FS107" s="346"/>
      <c r="FT107" s="346"/>
      <c r="FU107" s="346"/>
      <c r="FV107" s="346"/>
      <c r="FW107" s="346"/>
      <c r="FX107" s="346"/>
      <c r="FY107" s="346"/>
      <c r="FZ107" s="346"/>
      <c r="GA107" s="346"/>
      <c r="GB107" s="346"/>
      <c r="GC107" s="346"/>
      <c r="GD107" s="346"/>
      <c r="GE107" s="346"/>
      <c r="GF107" s="346"/>
      <c r="GG107" s="346"/>
      <c r="GH107" s="346"/>
      <c r="GI107" s="346"/>
      <c r="GJ107" s="346"/>
      <c r="GK107" s="346"/>
      <c r="GL107" s="346"/>
      <c r="GM107" s="346"/>
      <c r="GN107" s="346"/>
      <c r="GO107" s="346"/>
      <c r="GP107" s="346"/>
      <c r="GQ107" s="346"/>
      <c r="GR107" s="346"/>
      <c r="GS107" s="346"/>
      <c r="GT107" s="346"/>
      <c r="GU107" s="346"/>
      <c r="GV107" s="346"/>
      <c r="GW107" s="346"/>
      <c r="GX107" s="346"/>
      <c r="GY107" s="346"/>
      <c r="GZ107" s="346"/>
      <c r="HA107" s="346"/>
      <c r="HB107" s="346"/>
    </row>
    <row r="108" spans="1:210" ht="15" customHeight="1" x14ac:dyDescent="0.3">
      <c r="A108" s="755" t="s">
        <v>67</v>
      </c>
      <c r="B108" s="610">
        <f>'FY22 Prelim '!Y105</f>
        <v>538881.63538466848</v>
      </c>
      <c r="C108" s="610">
        <f>'FY22 Prelim '!Z105</f>
        <v>129939.18179063505</v>
      </c>
      <c r="D108" s="610">
        <f>'FY22 Prelim '!AA105</f>
        <v>289693.19644981466</v>
      </c>
      <c r="E108" s="610">
        <f>'FY22 Prelim '!AB105</f>
        <v>292717.78204007365</v>
      </c>
      <c r="F108" s="610">
        <f>'FY22 Prelim '!AC105</f>
        <v>1251231.795665192</v>
      </c>
      <c r="G108" s="610">
        <f>'FY22 Prelim '!Q105</f>
        <v>0</v>
      </c>
      <c r="H108" s="610">
        <f>'FY22 Prelim '!BB105</f>
        <v>1167265.4870022899</v>
      </c>
      <c r="I108" s="641"/>
      <c r="J108" s="649">
        <f>'FY22 Formula Count'!N99</f>
        <v>866</v>
      </c>
      <c r="K108" s="610">
        <f>'FY22 Prelim '!AX105</f>
        <v>1348</v>
      </c>
      <c r="L108" s="613">
        <f>'FY22 Formula Count'!F99</f>
        <v>845</v>
      </c>
      <c r="M108" s="613">
        <f>'FY22 Formula Count'!G99</f>
        <v>2</v>
      </c>
      <c r="N108" s="613">
        <f>'FY22 Formula Count'!I99</f>
        <v>0</v>
      </c>
      <c r="O108" s="613">
        <f>'FY22 Formula Count'!J99</f>
        <v>0</v>
      </c>
      <c r="P108" s="613">
        <f>'FY22 Formula Count'!K99</f>
        <v>23</v>
      </c>
      <c r="Q108" s="613">
        <f>'FY22 Formula Count'!N99</f>
        <v>866</v>
      </c>
      <c r="R108" s="613">
        <f>'FY22 Formula Count'!P99</f>
        <v>4189</v>
      </c>
      <c r="S108" s="769">
        <f>'FY22 Formula Count'!R99</f>
        <v>0.20673191692528051</v>
      </c>
      <c r="T108" s="345"/>
    </row>
    <row r="109" spans="1:210" s="342" customFormat="1" ht="15" customHeight="1" thickBot="1" x14ac:dyDescent="0.35">
      <c r="A109" s="755">
        <v>2021</v>
      </c>
      <c r="B109" s="670">
        <f>'FY21 Allocations'!Y105</f>
        <v>534056.10680808907</v>
      </c>
      <c r="C109" s="670">
        <f>'FY21 Allocations'!Z105</f>
        <v>128775.61414650764</v>
      </c>
      <c r="D109" s="670">
        <f>'FY21 Allocations'!AA105</f>
        <v>287099.07799018046</v>
      </c>
      <c r="E109" s="670">
        <f>'FY21 Allocations'!AB105</f>
        <v>290096.57929468958</v>
      </c>
      <c r="F109" s="670">
        <f>'FY21 Allocations'!AC105</f>
        <v>1240027.3782394668</v>
      </c>
      <c r="G109" s="670">
        <f>'FY21 Allocations'!Q105</f>
        <v>24146.810623192425</v>
      </c>
      <c r="H109" s="670">
        <f>'FY21 Allocations'!BB105</f>
        <v>1246986.7948445652</v>
      </c>
      <c r="I109" s="615"/>
      <c r="J109" s="712">
        <f>'FY21 Formula Counts '!N99</f>
        <v>881</v>
      </c>
      <c r="K109" s="670">
        <f>'FY21 Allocations'!AX105</f>
        <v>1415</v>
      </c>
      <c r="L109" s="710">
        <f>'FY21 Formula Counts '!F99</f>
        <v>871</v>
      </c>
      <c r="M109" s="710">
        <f>'FY21 Formula Counts '!G99</f>
        <v>3</v>
      </c>
      <c r="N109" s="710">
        <f>'FY21 Formula Counts '!I99</f>
        <v>0</v>
      </c>
      <c r="O109" s="710">
        <f>'FY21 Formula Counts '!J99</f>
        <v>0</v>
      </c>
      <c r="P109" s="710">
        <f>'FY21 Formula Counts '!K99</f>
        <v>13</v>
      </c>
      <c r="Q109" s="710">
        <f>'FY21 Formula Counts '!N99</f>
        <v>881</v>
      </c>
      <c r="R109" s="710">
        <f>'FY21 Formula Counts '!P99</f>
        <v>4286</v>
      </c>
      <c r="S109" s="765">
        <f>'FY21 Formula Counts '!R99</f>
        <v>0.20555296313579094</v>
      </c>
      <c r="T109" s="345"/>
      <c r="U109" s="346"/>
      <c r="V109" s="346"/>
      <c r="W109" s="346"/>
      <c r="X109" s="346"/>
      <c r="Y109" s="346"/>
      <c r="Z109" s="346"/>
      <c r="AA109" s="346"/>
      <c r="AB109" s="346"/>
      <c r="AC109" s="346"/>
      <c r="AD109" s="346"/>
      <c r="AE109" s="346"/>
      <c r="AF109" s="346"/>
      <c r="AG109" s="346"/>
      <c r="AH109" s="346"/>
      <c r="AI109" s="346"/>
      <c r="AJ109" s="346"/>
      <c r="AK109" s="346"/>
      <c r="AL109" s="346"/>
      <c r="AM109" s="346"/>
      <c r="AN109" s="346"/>
      <c r="AO109" s="346"/>
      <c r="AP109" s="346"/>
      <c r="AQ109" s="346"/>
      <c r="AR109" s="346"/>
      <c r="AS109" s="346"/>
      <c r="AT109" s="346"/>
      <c r="AU109" s="346"/>
      <c r="AV109" s="346"/>
      <c r="AW109" s="346"/>
      <c r="AX109" s="346"/>
      <c r="AY109" s="346"/>
      <c r="AZ109" s="346"/>
      <c r="BA109" s="346"/>
      <c r="BB109" s="346"/>
      <c r="BC109" s="346"/>
      <c r="BD109" s="346"/>
      <c r="BE109" s="346"/>
      <c r="BF109" s="346"/>
      <c r="BG109" s="346"/>
      <c r="BH109" s="346"/>
      <c r="BI109" s="346"/>
      <c r="BJ109" s="346"/>
      <c r="BK109" s="346"/>
      <c r="BL109" s="346"/>
      <c r="BM109" s="346"/>
      <c r="BN109" s="346"/>
      <c r="BO109" s="346"/>
      <c r="BP109" s="346"/>
      <c r="BQ109" s="346"/>
      <c r="BR109" s="346"/>
      <c r="BS109" s="346"/>
      <c r="BT109" s="346"/>
      <c r="BU109" s="346"/>
      <c r="BV109" s="346"/>
      <c r="BW109" s="346"/>
      <c r="BX109" s="346"/>
      <c r="BY109" s="346"/>
      <c r="BZ109" s="346"/>
      <c r="CA109" s="346"/>
      <c r="CB109" s="346"/>
      <c r="CC109" s="346"/>
      <c r="CD109" s="346"/>
      <c r="CE109" s="346"/>
      <c r="CF109" s="346"/>
      <c r="CG109" s="346"/>
      <c r="CH109" s="346"/>
      <c r="CI109" s="346"/>
      <c r="CJ109" s="346"/>
      <c r="CK109" s="346"/>
      <c r="CL109" s="346"/>
      <c r="CM109" s="346"/>
      <c r="CN109" s="346"/>
      <c r="CO109" s="346"/>
      <c r="CP109" s="346"/>
      <c r="CQ109" s="346"/>
      <c r="CR109" s="346"/>
      <c r="CS109" s="346"/>
      <c r="CT109" s="346"/>
      <c r="CU109" s="346"/>
      <c r="CV109" s="346"/>
      <c r="CW109" s="346"/>
      <c r="CX109" s="346"/>
      <c r="CY109" s="346"/>
      <c r="CZ109" s="346"/>
      <c r="DA109" s="346"/>
      <c r="DB109" s="346"/>
      <c r="DC109" s="346"/>
      <c r="DD109" s="346"/>
      <c r="DE109" s="346"/>
      <c r="DF109" s="346"/>
      <c r="DG109" s="346"/>
      <c r="DH109" s="346"/>
      <c r="DI109" s="346"/>
      <c r="DJ109" s="346"/>
      <c r="DK109" s="346"/>
      <c r="DL109" s="346"/>
      <c r="DM109" s="346"/>
      <c r="DN109" s="346"/>
      <c r="DO109" s="346"/>
      <c r="DP109" s="346"/>
      <c r="DQ109" s="346"/>
      <c r="DR109" s="346"/>
      <c r="DS109" s="346"/>
      <c r="DT109" s="346"/>
      <c r="DU109" s="346"/>
      <c r="DV109" s="346"/>
      <c r="DW109" s="346"/>
      <c r="DX109" s="346"/>
      <c r="DY109" s="346"/>
      <c r="DZ109" s="346"/>
      <c r="EA109" s="346"/>
      <c r="EB109" s="346"/>
      <c r="EC109" s="346"/>
      <c r="ED109" s="346"/>
      <c r="EE109" s="346"/>
      <c r="EF109" s="346"/>
      <c r="EG109" s="346"/>
      <c r="EH109" s="346"/>
      <c r="EI109" s="346"/>
      <c r="EJ109" s="346"/>
      <c r="EK109" s="346"/>
      <c r="EL109" s="346"/>
      <c r="EM109" s="346"/>
      <c r="EN109" s="346"/>
      <c r="EO109" s="346"/>
      <c r="EP109" s="346"/>
      <c r="EQ109" s="346"/>
      <c r="ER109" s="346"/>
      <c r="ES109" s="346"/>
      <c r="ET109" s="346"/>
      <c r="EU109" s="346"/>
      <c r="EV109" s="346"/>
      <c r="EW109" s="346"/>
      <c r="EX109" s="346"/>
      <c r="EY109" s="346"/>
      <c r="EZ109" s="346"/>
      <c r="FA109" s="346"/>
      <c r="FB109" s="346"/>
      <c r="FC109" s="346"/>
      <c r="FD109" s="346"/>
      <c r="FE109" s="346"/>
      <c r="FF109" s="346"/>
      <c r="FG109" s="346"/>
      <c r="FH109" s="346"/>
      <c r="FI109" s="346"/>
      <c r="FJ109" s="346"/>
      <c r="FK109" s="346"/>
      <c r="FL109" s="346"/>
      <c r="FM109" s="346"/>
      <c r="FN109" s="346"/>
      <c r="FO109" s="346"/>
      <c r="FP109" s="346"/>
      <c r="FQ109" s="346"/>
      <c r="FR109" s="346"/>
      <c r="FS109" s="346"/>
      <c r="FT109" s="346"/>
      <c r="FU109" s="346"/>
      <c r="FV109" s="346"/>
      <c r="FW109" s="346"/>
      <c r="FX109" s="346"/>
      <c r="FY109" s="346"/>
      <c r="FZ109" s="346"/>
      <c r="GA109" s="346"/>
      <c r="GB109" s="346"/>
      <c r="GC109" s="346"/>
      <c r="GD109" s="346"/>
      <c r="GE109" s="346"/>
      <c r="GF109" s="346"/>
      <c r="GG109" s="346"/>
      <c r="GH109" s="346"/>
      <c r="GI109" s="346"/>
      <c r="GJ109" s="346"/>
      <c r="GK109" s="346"/>
      <c r="GL109" s="346"/>
      <c r="GM109" s="346"/>
      <c r="GN109" s="346"/>
      <c r="GO109" s="346"/>
      <c r="GP109" s="346"/>
      <c r="GQ109" s="346"/>
      <c r="GR109" s="346"/>
      <c r="GS109" s="346"/>
      <c r="GT109" s="346"/>
      <c r="GU109" s="346"/>
      <c r="GV109" s="346"/>
      <c r="GW109" s="346"/>
      <c r="GX109" s="346"/>
      <c r="GY109" s="346"/>
      <c r="GZ109" s="346"/>
      <c r="HA109" s="346"/>
      <c r="HB109" s="346"/>
    </row>
    <row r="110" spans="1:210" ht="15" customHeight="1" x14ac:dyDescent="0.3">
      <c r="A110" s="755"/>
      <c r="B110" s="421">
        <f>SUM(B108-B109)</f>
        <v>4825.5285765794106</v>
      </c>
      <c r="C110" s="421">
        <f t="shared" ref="C110" si="343">SUM(C108-C109)</f>
        <v>1163.5676441274118</v>
      </c>
      <c r="D110" s="421">
        <f t="shared" ref="D110" si="344">SUM(D108-D109)</f>
        <v>2594.1184596341918</v>
      </c>
      <c r="E110" s="421">
        <f t="shared" ref="E110" si="345">SUM(E108-E109)</f>
        <v>2621.202745384071</v>
      </c>
      <c r="F110" s="421">
        <f t="shared" ref="F110" si="346">SUM(F108-F109)</f>
        <v>11204.417425725143</v>
      </c>
      <c r="G110" s="663">
        <f t="shared" ref="G110" si="347">SUM(G108-G109)</f>
        <v>-24146.810623192425</v>
      </c>
      <c r="H110" s="663">
        <f>SUM(H108-H109)</f>
        <v>-79721.307842275361</v>
      </c>
      <c r="I110" s="615">
        <f>SUM(H108-H109)/H109</f>
        <v>-6.3931156425928698E-2</v>
      </c>
      <c r="J110" s="695">
        <f>SUM(J108-J109)</f>
        <v>-15</v>
      </c>
      <c r="K110" s="663">
        <f t="shared" ref="K110" si="348">SUM(K108-K109)</f>
        <v>-67</v>
      </c>
      <c r="L110" s="723">
        <f t="shared" ref="L110" si="349">SUM(L108-L109)</f>
        <v>-26</v>
      </c>
      <c r="M110" s="723">
        <f t="shared" ref="M110" si="350">SUM(M108-M109)</f>
        <v>-1</v>
      </c>
      <c r="N110" s="723">
        <f t="shared" ref="N110" si="351">SUM(N108-N109)</f>
        <v>0</v>
      </c>
      <c r="O110" s="723">
        <f t="shared" ref="O110" si="352">SUM(O108-O109)</f>
        <v>0</v>
      </c>
      <c r="P110" s="723">
        <f t="shared" ref="P110" si="353">SUM(P108-P109)</f>
        <v>10</v>
      </c>
      <c r="Q110" s="723">
        <f t="shared" ref="Q110" si="354">SUM(Q108-Q109)</f>
        <v>-15</v>
      </c>
      <c r="R110" s="723">
        <f t="shared" ref="R110" si="355">SUM(R108-R109)</f>
        <v>-97</v>
      </c>
      <c r="S110" s="788">
        <f t="shared" ref="S110" si="356">SUM(S108-S109)</f>
        <v>1.1789537894895674E-3</v>
      </c>
      <c r="T110" s="345"/>
    </row>
    <row r="111" spans="1:210" s="342" customFormat="1" ht="15" customHeight="1" x14ac:dyDescent="0.3">
      <c r="A111" s="755"/>
      <c r="B111" s="637"/>
      <c r="C111" s="637"/>
      <c r="D111" s="637"/>
      <c r="E111" s="637"/>
      <c r="F111" s="637"/>
      <c r="G111" s="637"/>
      <c r="H111" s="637"/>
      <c r="I111" s="615"/>
      <c r="J111" s="651"/>
      <c r="K111" s="698"/>
      <c r="L111" s="646"/>
      <c r="M111" s="646"/>
      <c r="N111" s="651"/>
      <c r="O111" s="651"/>
      <c r="P111" s="651"/>
      <c r="Q111" s="651"/>
      <c r="R111" s="651"/>
      <c r="S111" s="789"/>
      <c r="T111" s="345"/>
      <c r="U111" s="346"/>
      <c r="V111" s="346"/>
      <c r="W111" s="346"/>
      <c r="X111" s="346"/>
      <c r="Y111" s="346"/>
      <c r="Z111" s="346"/>
      <c r="AA111" s="346"/>
      <c r="AB111" s="346"/>
      <c r="AC111" s="346"/>
      <c r="AD111" s="346"/>
      <c r="AE111" s="346"/>
      <c r="AF111" s="346"/>
      <c r="AG111" s="346"/>
      <c r="AH111" s="346"/>
      <c r="AI111" s="346"/>
      <c r="AJ111" s="346"/>
      <c r="AK111" s="346"/>
      <c r="AL111" s="346"/>
      <c r="AM111" s="346"/>
      <c r="AN111" s="346"/>
      <c r="AO111" s="346"/>
      <c r="AP111" s="346"/>
      <c r="AQ111" s="346"/>
      <c r="AR111" s="346"/>
      <c r="AS111" s="346"/>
      <c r="AT111" s="346"/>
      <c r="AU111" s="346"/>
      <c r="AV111" s="346"/>
      <c r="AW111" s="346"/>
      <c r="AX111" s="346"/>
      <c r="AY111" s="346"/>
      <c r="AZ111" s="346"/>
      <c r="BA111" s="346"/>
      <c r="BB111" s="346"/>
      <c r="BC111" s="346"/>
      <c r="BD111" s="346"/>
      <c r="BE111" s="346"/>
      <c r="BF111" s="346"/>
      <c r="BG111" s="346"/>
      <c r="BH111" s="346"/>
      <c r="BI111" s="346"/>
      <c r="BJ111" s="346"/>
      <c r="BK111" s="346"/>
      <c r="BL111" s="346"/>
      <c r="BM111" s="346"/>
      <c r="BN111" s="346"/>
      <c r="BO111" s="346"/>
      <c r="BP111" s="346"/>
      <c r="BQ111" s="346"/>
      <c r="BR111" s="346"/>
      <c r="BS111" s="346"/>
      <c r="BT111" s="346"/>
      <c r="BU111" s="346"/>
      <c r="BV111" s="346"/>
      <c r="BW111" s="346"/>
      <c r="BX111" s="346"/>
      <c r="BY111" s="346"/>
      <c r="BZ111" s="346"/>
      <c r="CA111" s="346"/>
      <c r="CB111" s="346"/>
      <c r="CC111" s="346"/>
      <c r="CD111" s="346"/>
      <c r="CE111" s="346"/>
      <c r="CF111" s="346"/>
      <c r="CG111" s="346"/>
      <c r="CH111" s="346"/>
      <c r="CI111" s="346"/>
      <c r="CJ111" s="346"/>
      <c r="CK111" s="346"/>
      <c r="CL111" s="346"/>
      <c r="CM111" s="346"/>
      <c r="CN111" s="346"/>
      <c r="CO111" s="346"/>
      <c r="CP111" s="346"/>
      <c r="CQ111" s="346"/>
      <c r="CR111" s="346"/>
      <c r="CS111" s="346"/>
      <c r="CT111" s="346"/>
      <c r="CU111" s="346"/>
      <c r="CV111" s="346"/>
      <c r="CW111" s="346"/>
      <c r="CX111" s="346"/>
      <c r="CY111" s="346"/>
      <c r="CZ111" s="346"/>
      <c r="DA111" s="346"/>
      <c r="DB111" s="346"/>
      <c r="DC111" s="346"/>
      <c r="DD111" s="346"/>
      <c r="DE111" s="346"/>
      <c r="DF111" s="346"/>
      <c r="DG111" s="346"/>
      <c r="DH111" s="346"/>
      <c r="DI111" s="346"/>
      <c r="DJ111" s="346"/>
      <c r="DK111" s="346"/>
      <c r="DL111" s="346"/>
      <c r="DM111" s="346"/>
      <c r="DN111" s="346"/>
      <c r="DO111" s="346"/>
      <c r="DP111" s="346"/>
      <c r="DQ111" s="346"/>
      <c r="DR111" s="346"/>
      <c r="DS111" s="346"/>
      <c r="DT111" s="346"/>
      <c r="DU111" s="346"/>
      <c r="DV111" s="346"/>
      <c r="DW111" s="346"/>
      <c r="DX111" s="346"/>
      <c r="DY111" s="346"/>
      <c r="DZ111" s="346"/>
      <c r="EA111" s="346"/>
      <c r="EB111" s="346"/>
      <c r="EC111" s="346"/>
      <c r="ED111" s="346"/>
      <c r="EE111" s="346"/>
      <c r="EF111" s="346"/>
      <c r="EG111" s="346"/>
      <c r="EH111" s="346"/>
      <c r="EI111" s="346"/>
      <c r="EJ111" s="346"/>
      <c r="EK111" s="346"/>
      <c r="EL111" s="346"/>
      <c r="EM111" s="346"/>
      <c r="EN111" s="346"/>
      <c r="EO111" s="346"/>
      <c r="EP111" s="346"/>
      <c r="EQ111" s="346"/>
      <c r="ER111" s="346"/>
      <c r="ES111" s="346"/>
      <c r="ET111" s="346"/>
      <c r="EU111" s="346"/>
      <c r="EV111" s="346"/>
      <c r="EW111" s="346"/>
      <c r="EX111" s="346"/>
      <c r="EY111" s="346"/>
      <c r="EZ111" s="346"/>
      <c r="FA111" s="346"/>
      <c r="FB111" s="346"/>
      <c r="FC111" s="346"/>
      <c r="FD111" s="346"/>
      <c r="FE111" s="346"/>
      <c r="FF111" s="346"/>
      <c r="FG111" s="346"/>
      <c r="FH111" s="346"/>
      <c r="FI111" s="346"/>
      <c r="FJ111" s="346"/>
      <c r="FK111" s="346"/>
      <c r="FL111" s="346"/>
      <c r="FM111" s="346"/>
      <c r="FN111" s="346"/>
      <c r="FO111" s="346"/>
      <c r="FP111" s="346"/>
      <c r="FQ111" s="346"/>
      <c r="FR111" s="346"/>
      <c r="FS111" s="346"/>
      <c r="FT111" s="346"/>
      <c r="FU111" s="346"/>
      <c r="FV111" s="346"/>
      <c r="FW111" s="346"/>
      <c r="FX111" s="346"/>
      <c r="FY111" s="346"/>
      <c r="FZ111" s="346"/>
      <c r="GA111" s="346"/>
      <c r="GB111" s="346"/>
      <c r="GC111" s="346"/>
      <c r="GD111" s="346"/>
      <c r="GE111" s="346"/>
      <c r="GF111" s="346"/>
      <c r="GG111" s="346"/>
      <c r="GH111" s="346"/>
      <c r="GI111" s="346"/>
      <c r="GJ111" s="346"/>
      <c r="GK111" s="346"/>
      <c r="GL111" s="346"/>
      <c r="GM111" s="346"/>
      <c r="GN111" s="346"/>
      <c r="GO111" s="346"/>
      <c r="GP111" s="346"/>
      <c r="GQ111" s="346"/>
      <c r="GR111" s="346"/>
      <c r="GS111" s="346"/>
      <c r="GT111" s="346"/>
      <c r="GU111" s="346"/>
      <c r="GV111" s="346"/>
      <c r="GW111" s="346"/>
      <c r="GX111" s="346"/>
      <c r="GY111" s="346"/>
      <c r="GZ111" s="346"/>
      <c r="HA111" s="346"/>
      <c r="HB111" s="346"/>
    </row>
    <row r="112" spans="1:210" ht="15" customHeight="1" x14ac:dyDescent="0.3">
      <c r="A112" s="755" t="s">
        <v>68</v>
      </c>
      <c r="B112" s="610">
        <f>'FY22 Prelim '!Y108</f>
        <v>382951.44567542127</v>
      </c>
      <c r="C112" s="610">
        <f>'FY22 Prelim '!Z108</f>
        <v>94664.528500795743</v>
      </c>
      <c r="D112" s="610">
        <f>'FY22 Prelim '!AA108</f>
        <v>234623.33259626562</v>
      </c>
      <c r="E112" s="610">
        <f>'FY22 Prelim '!AB108</f>
        <v>239192.97205860645</v>
      </c>
      <c r="F112" s="610">
        <f>'FY22 Prelim '!AC108</f>
        <v>951432.27883108903</v>
      </c>
      <c r="G112" s="610">
        <f>'FY22 Prelim '!Q108</f>
        <v>0</v>
      </c>
      <c r="H112" s="610">
        <f>'FY22 Prelim '!BB108</f>
        <v>867986.41186676582</v>
      </c>
      <c r="I112" s="641"/>
      <c r="J112" s="649">
        <f>'FY22 Formula Count'!N102</f>
        <v>597</v>
      </c>
      <c r="K112" s="610">
        <f>'FY22 Prelim '!AX108</f>
        <v>1454</v>
      </c>
      <c r="L112" s="613">
        <f>'FY22 Formula Count'!F102</f>
        <v>591</v>
      </c>
      <c r="M112" s="613">
        <f>'FY22 Formula Count'!G102</f>
        <v>1</v>
      </c>
      <c r="N112" s="613">
        <f>'FY22 Formula Count'!I102</f>
        <v>0</v>
      </c>
      <c r="O112" s="613">
        <f>'FY22 Formula Count'!J102</f>
        <v>0</v>
      </c>
      <c r="P112" s="613">
        <f>'FY22 Formula Count'!K102</f>
        <v>7</v>
      </c>
      <c r="Q112" s="613">
        <f>'FY22 Formula Count'!N102</f>
        <v>597</v>
      </c>
      <c r="R112" s="613">
        <f>'FY22 Formula Count'!P102</f>
        <v>2884</v>
      </c>
      <c r="S112" s="769">
        <f>'FY22 Formula Count'!R102</f>
        <v>0.20700416088765602</v>
      </c>
      <c r="T112" s="345"/>
    </row>
    <row r="113" spans="1:210" s="342" customFormat="1" ht="15" customHeight="1" thickBot="1" x14ac:dyDescent="0.35">
      <c r="A113" s="755">
        <v>2021</v>
      </c>
      <c r="B113" s="670">
        <f>'FY21 Allocations'!Y108</f>
        <v>356693.60200177872</v>
      </c>
      <c r="C113" s="670">
        <f>'FY21 Allocations'!Z108</f>
        <v>87309.439573193478</v>
      </c>
      <c r="D113" s="670">
        <f>'FY21 Allocations'!AA108</f>
        <v>258723.53344541343</v>
      </c>
      <c r="E113" s="670">
        <f>'FY21 Allocations'!AB108</f>
        <v>263762.56027699815</v>
      </c>
      <c r="F113" s="670">
        <f>'FY21 Allocations'!AC108</f>
        <v>966489.13529738388</v>
      </c>
      <c r="G113" s="670">
        <f>'FY21 Allocations'!Q108</f>
        <v>0</v>
      </c>
      <c r="H113" s="670">
        <f>'FY21 Allocations'!BB108</f>
        <v>950049.27799798828</v>
      </c>
      <c r="I113" s="615"/>
      <c r="J113" s="712">
        <f>'FY21 Formula Counts '!N102</f>
        <v>687</v>
      </c>
      <c r="K113" s="670">
        <f>'FY21 Allocations'!AX108</f>
        <v>1383</v>
      </c>
      <c r="L113" s="710">
        <f>'FY21 Formula Counts '!F102</f>
        <v>681</v>
      </c>
      <c r="M113" s="710">
        <f>'FY21 Formula Counts '!G102</f>
        <v>1</v>
      </c>
      <c r="N113" s="710">
        <f>'FY21 Formula Counts '!I102</f>
        <v>0</v>
      </c>
      <c r="O113" s="710">
        <f>'FY21 Formula Counts '!J102</f>
        <v>0</v>
      </c>
      <c r="P113" s="710">
        <f>'FY21 Formula Counts '!K102</f>
        <v>7</v>
      </c>
      <c r="Q113" s="710">
        <f>'FY21 Formula Counts '!N102</f>
        <v>687</v>
      </c>
      <c r="R113" s="710">
        <f>'FY21 Formula Counts '!P102</f>
        <v>2882</v>
      </c>
      <c r="S113" s="765">
        <f>'FY21 Formula Counts '!R102</f>
        <v>0.23837612768910479</v>
      </c>
      <c r="T113" s="345"/>
      <c r="U113" s="346"/>
      <c r="V113" s="346"/>
      <c r="W113" s="346"/>
      <c r="X113" s="346"/>
      <c r="Y113" s="346"/>
      <c r="Z113" s="346"/>
      <c r="AA113" s="346"/>
      <c r="AB113" s="346"/>
      <c r="AC113" s="346"/>
      <c r="AD113" s="346"/>
      <c r="AE113" s="346"/>
      <c r="AF113" s="346"/>
      <c r="AG113" s="346"/>
      <c r="AH113" s="346"/>
      <c r="AI113" s="346"/>
      <c r="AJ113" s="346"/>
      <c r="AK113" s="346"/>
      <c r="AL113" s="346"/>
      <c r="AM113" s="346"/>
      <c r="AN113" s="346"/>
      <c r="AO113" s="346"/>
      <c r="AP113" s="346"/>
      <c r="AQ113" s="346"/>
      <c r="AR113" s="346"/>
      <c r="AS113" s="346"/>
      <c r="AT113" s="346"/>
      <c r="AU113" s="346"/>
      <c r="AV113" s="346"/>
      <c r="AW113" s="346"/>
      <c r="AX113" s="346"/>
      <c r="AY113" s="346"/>
      <c r="AZ113" s="346"/>
      <c r="BA113" s="346"/>
      <c r="BB113" s="346"/>
      <c r="BC113" s="346"/>
      <c r="BD113" s="346"/>
      <c r="BE113" s="346"/>
      <c r="BF113" s="346"/>
      <c r="BG113" s="346"/>
      <c r="BH113" s="346"/>
      <c r="BI113" s="346"/>
      <c r="BJ113" s="346"/>
      <c r="BK113" s="346"/>
      <c r="BL113" s="346"/>
      <c r="BM113" s="346"/>
      <c r="BN113" s="346"/>
      <c r="BO113" s="346"/>
      <c r="BP113" s="346"/>
      <c r="BQ113" s="346"/>
      <c r="BR113" s="346"/>
      <c r="BS113" s="346"/>
      <c r="BT113" s="346"/>
      <c r="BU113" s="346"/>
      <c r="BV113" s="346"/>
      <c r="BW113" s="346"/>
      <c r="BX113" s="346"/>
      <c r="BY113" s="346"/>
      <c r="BZ113" s="346"/>
      <c r="CA113" s="346"/>
      <c r="CB113" s="346"/>
      <c r="CC113" s="346"/>
      <c r="CD113" s="346"/>
      <c r="CE113" s="346"/>
      <c r="CF113" s="346"/>
      <c r="CG113" s="346"/>
      <c r="CH113" s="346"/>
      <c r="CI113" s="346"/>
      <c r="CJ113" s="346"/>
      <c r="CK113" s="346"/>
      <c r="CL113" s="346"/>
      <c r="CM113" s="346"/>
      <c r="CN113" s="346"/>
      <c r="CO113" s="346"/>
      <c r="CP113" s="346"/>
      <c r="CQ113" s="346"/>
      <c r="CR113" s="346"/>
      <c r="CS113" s="346"/>
      <c r="CT113" s="346"/>
      <c r="CU113" s="346"/>
      <c r="CV113" s="346"/>
      <c r="CW113" s="346"/>
      <c r="CX113" s="346"/>
      <c r="CY113" s="346"/>
      <c r="CZ113" s="346"/>
      <c r="DA113" s="346"/>
      <c r="DB113" s="346"/>
      <c r="DC113" s="346"/>
      <c r="DD113" s="346"/>
      <c r="DE113" s="346"/>
      <c r="DF113" s="346"/>
      <c r="DG113" s="346"/>
      <c r="DH113" s="346"/>
      <c r="DI113" s="346"/>
      <c r="DJ113" s="346"/>
      <c r="DK113" s="346"/>
      <c r="DL113" s="346"/>
      <c r="DM113" s="346"/>
      <c r="DN113" s="346"/>
      <c r="DO113" s="346"/>
      <c r="DP113" s="346"/>
      <c r="DQ113" s="346"/>
      <c r="DR113" s="346"/>
      <c r="DS113" s="346"/>
      <c r="DT113" s="346"/>
      <c r="DU113" s="346"/>
      <c r="DV113" s="346"/>
      <c r="DW113" s="346"/>
      <c r="DX113" s="346"/>
      <c r="DY113" s="346"/>
      <c r="DZ113" s="346"/>
      <c r="EA113" s="346"/>
      <c r="EB113" s="346"/>
      <c r="EC113" s="346"/>
      <c r="ED113" s="346"/>
      <c r="EE113" s="346"/>
      <c r="EF113" s="346"/>
      <c r="EG113" s="346"/>
      <c r="EH113" s="346"/>
      <c r="EI113" s="346"/>
      <c r="EJ113" s="346"/>
      <c r="EK113" s="346"/>
      <c r="EL113" s="346"/>
      <c r="EM113" s="346"/>
      <c r="EN113" s="346"/>
      <c r="EO113" s="346"/>
      <c r="EP113" s="346"/>
      <c r="EQ113" s="346"/>
      <c r="ER113" s="346"/>
      <c r="ES113" s="346"/>
      <c r="ET113" s="346"/>
      <c r="EU113" s="346"/>
      <c r="EV113" s="346"/>
      <c r="EW113" s="346"/>
      <c r="EX113" s="346"/>
      <c r="EY113" s="346"/>
      <c r="EZ113" s="346"/>
      <c r="FA113" s="346"/>
      <c r="FB113" s="346"/>
      <c r="FC113" s="346"/>
      <c r="FD113" s="346"/>
      <c r="FE113" s="346"/>
      <c r="FF113" s="346"/>
      <c r="FG113" s="346"/>
      <c r="FH113" s="346"/>
      <c r="FI113" s="346"/>
      <c r="FJ113" s="346"/>
      <c r="FK113" s="346"/>
      <c r="FL113" s="346"/>
      <c r="FM113" s="346"/>
      <c r="FN113" s="346"/>
      <c r="FO113" s="346"/>
      <c r="FP113" s="346"/>
      <c r="FQ113" s="346"/>
      <c r="FR113" s="346"/>
      <c r="FS113" s="346"/>
      <c r="FT113" s="346"/>
      <c r="FU113" s="346"/>
      <c r="FV113" s="346"/>
      <c r="FW113" s="346"/>
      <c r="FX113" s="346"/>
      <c r="FY113" s="346"/>
      <c r="FZ113" s="346"/>
      <c r="GA113" s="346"/>
      <c r="GB113" s="346"/>
      <c r="GC113" s="346"/>
      <c r="GD113" s="346"/>
      <c r="GE113" s="346"/>
      <c r="GF113" s="346"/>
      <c r="GG113" s="346"/>
      <c r="GH113" s="346"/>
      <c r="GI113" s="346"/>
      <c r="GJ113" s="346"/>
      <c r="GK113" s="346"/>
      <c r="GL113" s="346"/>
      <c r="GM113" s="346"/>
      <c r="GN113" s="346"/>
      <c r="GO113" s="346"/>
      <c r="GP113" s="346"/>
      <c r="GQ113" s="346"/>
      <c r="GR113" s="346"/>
      <c r="GS113" s="346"/>
      <c r="GT113" s="346"/>
      <c r="GU113" s="346"/>
      <c r="GV113" s="346"/>
      <c r="GW113" s="346"/>
      <c r="GX113" s="346"/>
      <c r="GY113" s="346"/>
      <c r="GZ113" s="346"/>
      <c r="HA113" s="346"/>
      <c r="HB113" s="346"/>
    </row>
    <row r="114" spans="1:210" ht="15" customHeight="1" x14ac:dyDescent="0.3">
      <c r="A114" s="755"/>
      <c r="B114" s="421">
        <f>SUM(B112-B113)</f>
        <v>26257.84367364255</v>
      </c>
      <c r="C114" s="421">
        <f t="shared" ref="C114" si="357">SUM(C112-C113)</f>
        <v>7355.0889276022644</v>
      </c>
      <c r="D114" s="663">
        <f t="shared" ref="D114" si="358">SUM(D112-D113)</f>
        <v>-24100.200849147805</v>
      </c>
      <c r="E114" s="663">
        <f t="shared" ref="E114" si="359">SUM(E112-E113)</f>
        <v>-24569.588218391698</v>
      </c>
      <c r="F114" s="663">
        <f t="shared" ref="F114" si="360">SUM(F112-F113)</f>
        <v>-15056.856466294848</v>
      </c>
      <c r="G114" s="663">
        <f t="shared" ref="G114" si="361">SUM(G112-G113)</f>
        <v>0</v>
      </c>
      <c r="H114" s="663">
        <f>SUM(H112-H113)</f>
        <v>-82062.866131222458</v>
      </c>
      <c r="I114" s="615">
        <f>SUM(H112-H113)/H113</f>
        <v>-8.6377483812367289E-2</v>
      </c>
      <c r="J114" s="695">
        <f>SUM(J112-J113)</f>
        <v>-90</v>
      </c>
      <c r="K114" s="696">
        <f t="shared" ref="K114" si="362">SUM(K112-K113)</f>
        <v>71</v>
      </c>
      <c r="L114" s="723">
        <f t="shared" ref="L114" si="363">SUM(L112-L113)</f>
        <v>-90</v>
      </c>
      <c r="M114" s="723">
        <f t="shared" ref="M114" si="364">SUM(M112-M113)</f>
        <v>0</v>
      </c>
      <c r="N114" s="723">
        <f t="shared" ref="N114" si="365">SUM(N112-N113)</f>
        <v>0</v>
      </c>
      <c r="O114" s="723">
        <f t="shared" ref="O114" si="366">SUM(O112-O113)</f>
        <v>0</v>
      </c>
      <c r="P114" s="723">
        <f t="shared" ref="P114" si="367">SUM(P112-P113)</f>
        <v>0</v>
      </c>
      <c r="Q114" s="723">
        <f t="shared" ref="Q114" si="368">SUM(Q112-Q113)</f>
        <v>-90</v>
      </c>
      <c r="R114" s="723">
        <f t="shared" ref="R114" si="369">SUM(R112-R113)</f>
        <v>2</v>
      </c>
      <c r="S114" s="788">
        <f t="shared" ref="S114" si="370">SUM(S112-S113)</f>
        <v>-3.137196680144877E-2</v>
      </c>
      <c r="T114" s="345"/>
    </row>
    <row r="115" spans="1:210" s="342" customFormat="1" ht="15" customHeight="1" x14ac:dyDescent="0.3">
      <c r="A115" s="755"/>
      <c r="B115" s="637"/>
      <c r="C115" s="637"/>
      <c r="D115" s="637"/>
      <c r="E115" s="637"/>
      <c r="F115" s="637"/>
      <c r="G115" s="637"/>
      <c r="H115" s="637"/>
      <c r="I115" s="651"/>
      <c r="J115" s="651"/>
      <c r="K115" s="698"/>
      <c r="L115" s="646"/>
      <c r="M115" s="646"/>
      <c r="N115" s="651"/>
      <c r="O115" s="651"/>
      <c r="P115" s="651"/>
      <c r="Q115" s="651"/>
      <c r="R115" s="651"/>
      <c r="S115" s="789"/>
      <c r="T115" s="736"/>
      <c r="U115" s="346"/>
      <c r="V115" s="346"/>
      <c r="W115" s="346"/>
      <c r="X115" s="346"/>
      <c r="Y115" s="346"/>
      <c r="Z115" s="346"/>
      <c r="AA115" s="346"/>
      <c r="AB115" s="346"/>
      <c r="AC115" s="346"/>
      <c r="AD115" s="346"/>
      <c r="AE115" s="346"/>
      <c r="AF115" s="346"/>
      <c r="AG115" s="346"/>
      <c r="AH115" s="346"/>
      <c r="AI115" s="346"/>
      <c r="AJ115" s="346"/>
      <c r="AK115" s="346"/>
      <c r="AL115" s="346"/>
      <c r="AM115" s="346"/>
      <c r="AN115" s="346"/>
      <c r="AO115" s="346"/>
      <c r="AP115" s="346"/>
      <c r="AQ115" s="346"/>
      <c r="AR115" s="346"/>
      <c r="AS115" s="346"/>
      <c r="AT115" s="346"/>
      <c r="AU115" s="346"/>
      <c r="AV115" s="346"/>
      <c r="AW115" s="346"/>
      <c r="AX115" s="346"/>
      <c r="AY115" s="346"/>
      <c r="AZ115" s="346"/>
      <c r="BA115" s="346"/>
      <c r="BB115" s="346"/>
      <c r="BC115" s="346"/>
      <c r="BD115" s="346"/>
      <c r="BE115" s="346"/>
      <c r="BF115" s="346"/>
      <c r="BG115" s="346"/>
      <c r="BH115" s="346"/>
      <c r="BI115" s="346"/>
      <c r="BJ115" s="346"/>
      <c r="BK115" s="346"/>
      <c r="BL115" s="346"/>
      <c r="BM115" s="346"/>
      <c r="BN115" s="346"/>
      <c r="BO115" s="346"/>
      <c r="BP115" s="346"/>
      <c r="BQ115" s="346"/>
      <c r="BR115" s="346"/>
      <c r="BS115" s="346"/>
      <c r="BT115" s="346"/>
      <c r="BU115" s="346"/>
      <c r="BV115" s="346"/>
      <c r="BW115" s="346"/>
      <c r="BX115" s="346"/>
      <c r="BY115" s="346"/>
      <c r="BZ115" s="346"/>
      <c r="CA115" s="346"/>
      <c r="CB115" s="346"/>
      <c r="CC115" s="346"/>
      <c r="CD115" s="346"/>
      <c r="CE115" s="346"/>
      <c r="CF115" s="346"/>
      <c r="CG115" s="346"/>
      <c r="CH115" s="346"/>
      <c r="CI115" s="346"/>
      <c r="CJ115" s="346"/>
      <c r="CK115" s="346"/>
      <c r="CL115" s="346"/>
      <c r="CM115" s="346"/>
      <c r="CN115" s="346"/>
      <c r="CO115" s="346"/>
      <c r="CP115" s="346"/>
      <c r="CQ115" s="346"/>
      <c r="CR115" s="346"/>
      <c r="CS115" s="346"/>
      <c r="CT115" s="346"/>
      <c r="CU115" s="346"/>
      <c r="CV115" s="346"/>
      <c r="CW115" s="346"/>
      <c r="CX115" s="346"/>
      <c r="CY115" s="346"/>
      <c r="CZ115" s="346"/>
      <c r="DA115" s="346"/>
      <c r="DB115" s="346"/>
      <c r="DC115" s="346"/>
      <c r="DD115" s="346"/>
      <c r="DE115" s="346"/>
      <c r="DF115" s="346"/>
      <c r="DG115" s="346"/>
      <c r="DH115" s="346"/>
      <c r="DI115" s="346"/>
      <c r="DJ115" s="346"/>
      <c r="DK115" s="346"/>
      <c r="DL115" s="346"/>
      <c r="DM115" s="346"/>
      <c r="DN115" s="346"/>
      <c r="DO115" s="346"/>
      <c r="DP115" s="346"/>
      <c r="DQ115" s="346"/>
      <c r="DR115" s="346"/>
      <c r="DS115" s="346"/>
      <c r="DT115" s="346"/>
      <c r="DU115" s="346"/>
      <c r="DV115" s="346"/>
      <c r="DW115" s="346"/>
      <c r="DX115" s="346"/>
      <c r="DY115" s="346"/>
      <c r="DZ115" s="346"/>
      <c r="EA115" s="346"/>
      <c r="EB115" s="346"/>
      <c r="EC115" s="346"/>
      <c r="ED115" s="346"/>
      <c r="EE115" s="346"/>
      <c r="EF115" s="346"/>
      <c r="EG115" s="346"/>
      <c r="EH115" s="346"/>
      <c r="EI115" s="346"/>
      <c r="EJ115" s="346"/>
      <c r="EK115" s="346"/>
      <c r="EL115" s="346"/>
      <c r="EM115" s="346"/>
      <c r="EN115" s="346"/>
      <c r="EO115" s="346"/>
      <c r="EP115" s="346"/>
      <c r="EQ115" s="346"/>
      <c r="ER115" s="346"/>
      <c r="ES115" s="346"/>
      <c r="ET115" s="346"/>
      <c r="EU115" s="346"/>
      <c r="EV115" s="346"/>
      <c r="EW115" s="346"/>
      <c r="EX115" s="346"/>
      <c r="EY115" s="346"/>
      <c r="EZ115" s="346"/>
      <c r="FA115" s="346"/>
      <c r="FB115" s="346"/>
      <c r="FC115" s="346"/>
      <c r="FD115" s="346"/>
      <c r="FE115" s="346"/>
      <c r="FF115" s="346"/>
      <c r="FG115" s="346"/>
      <c r="FH115" s="346"/>
      <c r="FI115" s="346"/>
      <c r="FJ115" s="346"/>
      <c r="FK115" s="346"/>
      <c r="FL115" s="346"/>
      <c r="FM115" s="346"/>
      <c r="FN115" s="346"/>
      <c r="FO115" s="346"/>
      <c r="FP115" s="346"/>
      <c r="FQ115" s="346"/>
      <c r="FR115" s="346"/>
      <c r="FS115" s="346"/>
      <c r="FT115" s="346"/>
      <c r="FU115" s="346"/>
      <c r="FV115" s="346"/>
      <c r="FW115" s="346"/>
      <c r="FX115" s="346"/>
      <c r="FY115" s="346"/>
      <c r="FZ115" s="346"/>
      <c r="GA115" s="346"/>
      <c r="GB115" s="346"/>
      <c r="GC115" s="346"/>
      <c r="GD115" s="346"/>
      <c r="GE115" s="346"/>
      <c r="GF115" s="346"/>
      <c r="GG115" s="346"/>
      <c r="GH115" s="346"/>
      <c r="GI115" s="346"/>
      <c r="GJ115" s="346"/>
      <c r="GK115" s="346"/>
      <c r="GL115" s="346"/>
      <c r="GM115" s="346"/>
      <c r="GN115" s="346"/>
      <c r="GO115" s="346"/>
      <c r="GP115" s="346"/>
      <c r="GQ115" s="346"/>
      <c r="GR115" s="346"/>
      <c r="GS115" s="346"/>
      <c r="GT115" s="346"/>
      <c r="GU115" s="346"/>
      <c r="GV115" s="346"/>
      <c r="GW115" s="346"/>
      <c r="GX115" s="346"/>
      <c r="GY115" s="346"/>
      <c r="GZ115" s="346"/>
      <c r="HA115" s="346"/>
      <c r="HB115" s="346"/>
    </row>
    <row r="116" spans="1:210" x14ac:dyDescent="0.3">
      <c r="A116" s="790" t="s">
        <v>69</v>
      </c>
      <c r="B116" s="582">
        <f>'FY22 Prelim '!Y113</f>
        <v>829654.9512446142</v>
      </c>
      <c r="C116" s="582">
        <f>'FY22 Prelim '!Z113</f>
        <v>108745.02065566376</v>
      </c>
      <c r="D116" s="582">
        <f>'FY22 Prelim '!AA113</f>
        <v>404286.16621518513</v>
      </c>
      <c r="E116" s="582">
        <f>'FY22 Prelim '!AB113</f>
        <v>345296.36402617121</v>
      </c>
      <c r="F116" s="582">
        <f>'FY22 Prelim '!AC113</f>
        <v>1687982.5021416342</v>
      </c>
      <c r="G116" s="582">
        <f>'FY22 Prelim '!Q113</f>
        <v>349132.30068885727</v>
      </c>
      <c r="H116" s="582">
        <f>'FY22 Prelim '!BB113</f>
        <v>1609293.244535483</v>
      </c>
      <c r="I116" s="651"/>
      <c r="J116" s="633">
        <f>'FY22 Formula Count'!N107</f>
        <v>1705</v>
      </c>
      <c r="K116" s="582">
        <f>'FY22 Prelim '!AX113</f>
        <v>944</v>
      </c>
      <c r="L116" s="597">
        <f>'FY22 Formula Count'!F107</f>
        <v>1680</v>
      </c>
      <c r="M116" s="597">
        <f>'FY22 Formula Count'!G107</f>
        <v>0</v>
      </c>
      <c r="N116" s="597">
        <f>'FY22 Formula Count'!I107</f>
        <v>0</v>
      </c>
      <c r="O116" s="597">
        <f>'FY22 Formula Count'!J107</f>
        <v>0</v>
      </c>
      <c r="P116" s="597">
        <f>'FY22 Formula Count'!K107</f>
        <v>25</v>
      </c>
      <c r="Q116" s="597">
        <f>'FY22 Formula Count'!N107</f>
        <v>1705</v>
      </c>
      <c r="R116" s="597">
        <f>'FY22 Formula Count'!P107</f>
        <v>12035</v>
      </c>
      <c r="S116" s="791">
        <f>'FY22 Formula Count'!R107</f>
        <v>0.14167012879102617</v>
      </c>
      <c r="T116" s="345"/>
    </row>
    <row r="117" spans="1:210" ht="14.5" thickBot="1" x14ac:dyDescent="0.35">
      <c r="A117" s="790">
        <v>2021</v>
      </c>
      <c r="B117" s="697">
        <f>'FY21 Allocations'!Y113</f>
        <v>758279.49734527699</v>
      </c>
      <c r="C117" s="697">
        <f>'FY21 Allocations'!Z113</f>
        <v>140898.18265119859</v>
      </c>
      <c r="D117" s="697">
        <f>'FY21 Allocations'!AA113</f>
        <v>335066.40039334807</v>
      </c>
      <c r="E117" s="697">
        <f>'FY21 Allocations'!AB113</f>
        <v>287206.03148185462</v>
      </c>
      <c r="F117" s="697">
        <f>'FY21 Allocations'!AC113</f>
        <v>1521450.1118716784</v>
      </c>
      <c r="G117" s="697">
        <f>'FY21 Allocations'!Q113</f>
        <v>169078.59033263303</v>
      </c>
      <c r="H117" s="697">
        <f>'FY21 Allocations'!BB113</f>
        <v>1687982.5025890821</v>
      </c>
      <c r="I117" s="651"/>
      <c r="J117" s="693">
        <f>'FY21 Formula Counts '!N107</f>
        <v>1638</v>
      </c>
      <c r="K117" s="697">
        <f>'FY21 Allocations'!AX113</f>
        <v>1031</v>
      </c>
      <c r="L117" s="724">
        <f>'FY21 Formula Counts '!F107</f>
        <v>1630</v>
      </c>
      <c r="M117" s="724">
        <f>'FY21 Formula Counts '!G107</f>
        <v>0</v>
      </c>
      <c r="N117" s="724">
        <f>'FY21 Formula Counts '!I107</f>
        <v>0</v>
      </c>
      <c r="O117" s="724">
        <f>'FY21 Formula Counts '!J107</f>
        <v>0</v>
      </c>
      <c r="P117" s="724">
        <f>'FY21 Formula Counts '!K107</f>
        <v>8</v>
      </c>
      <c r="Q117" s="724">
        <f>'FY21 Formula Counts '!N107</f>
        <v>1638</v>
      </c>
      <c r="R117" s="724">
        <f>'FY21 Formula Counts '!P107</f>
        <v>11788</v>
      </c>
      <c r="S117" s="792">
        <f>'FY21 Formula Counts '!R107</f>
        <v>0.13895486935866982</v>
      </c>
      <c r="T117" s="345"/>
    </row>
    <row r="118" spans="1:210" x14ac:dyDescent="0.3">
      <c r="A118" s="793"/>
      <c r="B118" s="696">
        <f>SUM(B116-B117)</f>
        <v>71375.453899337212</v>
      </c>
      <c r="C118" s="663">
        <f t="shared" ref="C118" si="371">SUM(C116-C117)</f>
        <v>-32153.161995534829</v>
      </c>
      <c r="D118" s="696">
        <f t="shared" ref="D118" si="372">SUM(D116-D117)</f>
        <v>69219.765821837063</v>
      </c>
      <c r="E118" s="696">
        <f t="shared" ref="E118" si="373">SUM(E116-E117)</f>
        <v>58090.332544316596</v>
      </c>
      <c r="F118" s="696">
        <f t="shared" ref="F118" si="374">SUM(F116-F117)</f>
        <v>166532.39026995585</v>
      </c>
      <c r="G118" s="696">
        <f t="shared" ref="G118" si="375">SUM(G116-G117)</f>
        <v>180053.71035622424</v>
      </c>
      <c r="H118" s="663">
        <f>SUM(H116-H117)</f>
        <v>-78689.258053599158</v>
      </c>
      <c r="I118" s="686">
        <f>SUM(H116-H117)/H117</f>
        <v>-4.6617342260896089E-2</v>
      </c>
      <c r="J118" s="694">
        <f>SUM(J116-J117)</f>
        <v>67</v>
      </c>
      <c r="K118" s="663">
        <f t="shared" ref="K118" si="376">SUM(K116-K117)</f>
        <v>-87</v>
      </c>
      <c r="L118" s="694">
        <f t="shared" ref="L118" si="377">SUM(L116-L117)</f>
        <v>50</v>
      </c>
      <c r="M118" s="694">
        <f t="shared" ref="M118" si="378">SUM(M116-M117)</f>
        <v>0</v>
      </c>
      <c r="N118" s="694">
        <f t="shared" ref="N118" si="379">SUM(N116-N117)</f>
        <v>0</v>
      </c>
      <c r="O118" s="694">
        <f t="shared" ref="O118" si="380">SUM(O116-O117)</f>
        <v>0</v>
      </c>
      <c r="P118" s="694">
        <f t="shared" ref="P118" si="381">SUM(P116-P117)</f>
        <v>17</v>
      </c>
      <c r="Q118" s="694">
        <f t="shared" ref="Q118" si="382">SUM(Q116-Q117)</f>
        <v>67</v>
      </c>
      <c r="R118" s="694">
        <f t="shared" ref="R118" si="383">SUM(R116-R117)</f>
        <v>247</v>
      </c>
      <c r="S118" s="794">
        <f t="shared" ref="S118" si="384">SUM(S116-S117)</f>
        <v>2.7152594323563428E-3</v>
      </c>
      <c r="T118" s="345"/>
    </row>
    <row r="119" spans="1:210" x14ac:dyDescent="0.3">
      <c r="A119" s="793"/>
      <c r="B119" s="698"/>
      <c r="C119" s="698"/>
      <c r="D119" s="698"/>
      <c r="E119" s="698"/>
      <c r="F119" s="698"/>
      <c r="G119" s="698"/>
      <c r="H119" s="698"/>
      <c r="I119" s="651"/>
      <c r="J119" s="651"/>
      <c r="K119" s="698"/>
      <c r="L119" s="646"/>
      <c r="M119" s="646"/>
      <c r="N119" s="651"/>
      <c r="O119" s="651"/>
      <c r="P119" s="651"/>
      <c r="Q119" s="651"/>
      <c r="R119" s="651"/>
      <c r="S119" s="789"/>
      <c r="T119" s="345"/>
    </row>
    <row r="120" spans="1:210" x14ac:dyDescent="0.3">
      <c r="A120" s="790" t="s">
        <v>70</v>
      </c>
      <c r="B120" s="582">
        <f>'FY22 Prelim '!Y124</f>
        <v>599404.62903516844</v>
      </c>
      <c r="C120" s="582">
        <f>'FY22 Prelim '!Z124</f>
        <v>148171.15127671248</v>
      </c>
      <c r="D120" s="582">
        <f>'FY22 Prelim '!AA124</f>
        <v>298978.65964572853</v>
      </c>
      <c r="E120" s="582">
        <f>'FY22 Prelim '!AB124</f>
        <v>249576.3349438989</v>
      </c>
      <c r="F120" s="582">
        <f>'FY22 Prelim '!AC124</f>
        <v>1296130.7749015084</v>
      </c>
      <c r="G120" s="582">
        <f>'FY22 Prelim '!Q124</f>
        <v>0</v>
      </c>
      <c r="H120" s="582">
        <f>'FY22 Prelim '!BB124</f>
        <v>1226453.3240469266</v>
      </c>
      <c r="I120" s="651"/>
      <c r="J120" s="633">
        <f>'FY22 Formula Count'!N118</f>
        <v>922</v>
      </c>
      <c r="K120" s="582">
        <f>'FY22 Prelim '!AX124</f>
        <v>1330</v>
      </c>
      <c r="L120" s="597">
        <f>'FY22 Formula Count'!F118</f>
        <v>888</v>
      </c>
      <c r="M120" s="597">
        <f>'FY22 Formula Count'!G118</f>
        <v>0</v>
      </c>
      <c r="N120" s="633">
        <f>'FY22 Formula Count'!I118</f>
        <v>0</v>
      </c>
      <c r="O120" s="633">
        <f>'FY22 Formula Count'!J118</f>
        <v>0</v>
      </c>
      <c r="P120" s="633">
        <f>'FY22 Formula Count'!K118</f>
        <v>34</v>
      </c>
      <c r="Q120" s="633">
        <f>'FY22 Formula Count'!N118</f>
        <v>922</v>
      </c>
      <c r="R120" s="633">
        <f>'FY22 Formula Count'!P118</f>
        <v>4662</v>
      </c>
      <c r="S120" s="795">
        <f>'FY22 Formula Count'!R118</f>
        <v>0.19776919776919777</v>
      </c>
      <c r="T120" s="345"/>
    </row>
    <row r="121" spans="1:210" ht="14.5" thickBot="1" x14ac:dyDescent="0.35">
      <c r="A121" s="790">
        <v>2021</v>
      </c>
      <c r="B121" s="697">
        <f>'FY21 Allocations'!Y124</f>
        <v>567828.83441975084</v>
      </c>
      <c r="C121" s="697">
        <f>'FY21 Allocations'!Z124</f>
        <v>138989.92588726297</v>
      </c>
      <c r="D121" s="697">
        <f>'FY21 Allocations'!AA124</f>
        <v>263907.39976949908</v>
      </c>
      <c r="E121" s="697">
        <f>'FY21 Allocations'!AB124</f>
        <v>262973.30120002938</v>
      </c>
      <c r="F121" s="697">
        <f>'FY21 Allocations'!AC124</f>
        <v>1233699.4612765422</v>
      </c>
      <c r="G121" s="697">
        <f>'FY21 Allocations'!Q124</f>
        <v>70832.135621227557</v>
      </c>
      <c r="H121" s="697">
        <f>'FY21 Allocations'!BB124</f>
        <v>1296130.7745732274</v>
      </c>
      <c r="I121" s="651"/>
      <c r="J121" s="693">
        <f>'FY21 Formula Counts '!N118</f>
        <v>1135</v>
      </c>
      <c r="K121" s="697">
        <f>'FY21 Allocations'!AX124</f>
        <v>1142</v>
      </c>
      <c r="L121" s="724">
        <f>'FY21 Formula Counts '!F118</f>
        <v>1107</v>
      </c>
      <c r="M121" s="724">
        <f>'FY21 Formula Counts '!G118</f>
        <v>0</v>
      </c>
      <c r="N121" s="693">
        <f>'FY21 Formula Counts '!I118</f>
        <v>0</v>
      </c>
      <c r="O121" s="693">
        <f>'FY21 Formula Counts '!J118</f>
        <v>0</v>
      </c>
      <c r="P121" s="693">
        <f>'FY21 Formula Counts '!K118</f>
        <v>28</v>
      </c>
      <c r="Q121" s="693">
        <f>'FY21 Formula Counts '!N118</f>
        <v>1135</v>
      </c>
      <c r="R121" s="693">
        <f>'FY21 Formula Counts '!P118</f>
        <v>4740</v>
      </c>
      <c r="S121" s="796">
        <f>'FY21 Formula Counts '!R118</f>
        <v>0.23945147679324894</v>
      </c>
      <c r="T121" s="345"/>
    </row>
    <row r="122" spans="1:210" x14ac:dyDescent="0.3">
      <c r="A122" s="797"/>
      <c r="B122" s="696">
        <f>SUM(B120-B121)</f>
        <v>31575.794615417602</v>
      </c>
      <c r="C122" s="696">
        <f t="shared" ref="C122" si="385">SUM(C120-C121)</f>
        <v>9181.2253894495079</v>
      </c>
      <c r="D122" s="696">
        <f t="shared" ref="D122" si="386">SUM(D120-D121)</f>
        <v>35071.259876229451</v>
      </c>
      <c r="E122" s="663">
        <f t="shared" ref="E122" si="387">SUM(E120-E121)</f>
        <v>-13396.966256130487</v>
      </c>
      <c r="F122" s="696">
        <f t="shared" ref="F122" si="388">SUM(F120-F121)</f>
        <v>62431.313624966191</v>
      </c>
      <c r="G122" s="663">
        <f t="shared" ref="G122" si="389">SUM(G120-G121)</f>
        <v>-70832.135621227557</v>
      </c>
      <c r="H122" s="663">
        <f>SUM(H120-H121)</f>
        <v>-69677.450526300818</v>
      </c>
      <c r="I122" s="686">
        <f>SUM(H120-H121)/H121</f>
        <v>-5.3758040386968881E-2</v>
      </c>
      <c r="J122" s="695">
        <f>SUM(J120-J121)</f>
        <v>-213</v>
      </c>
      <c r="K122" s="696">
        <f t="shared" ref="K122" si="390">SUM(K120-K121)</f>
        <v>188</v>
      </c>
      <c r="L122" s="723">
        <f t="shared" ref="L122" si="391">SUM(L120-L121)</f>
        <v>-219</v>
      </c>
      <c r="M122" s="723">
        <f t="shared" ref="M122" si="392">SUM(M120-M121)</f>
        <v>0</v>
      </c>
      <c r="N122" s="695">
        <f t="shared" ref="N122" si="393">SUM(N120-N121)</f>
        <v>0</v>
      </c>
      <c r="O122" s="695">
        <f t="shared" ref="O122" si="394">SUM(O120-O121)</f>
        <v>0</v>
      </c>
      <c r="P122" s="695">
        <f t="shared" ref="P122" si="395">SUM(P120-P121)</f>
        <v>6</v>
      </c>
      <c r="Q122" s="695">
        <f t="shared" ref="Q122" si="396">SUM(Q120-Q121)</f>
        <v>-213</v>
      </c>
      <c r="R122" s="695">
        <f t="shared" ref="R122" si="397">SUM(R120-R121)</f>
        <v>-78</v>
      </c>
      <c r="S122" s="798">
        <f t="shared" ref="S122" si="398">SUM(S120-S121)</f>
        <v>-4.1682279024051166E-2</v>
      </c>
      <c r="T122" s="345"/>
    </row>
    <row r="123" spans="1:210" x14ac:dyDescent="0.3">
      <c r="A123" s="797"/>
      <c r="B123" s="698"/>
      <c r="C123" s="698"/>
      <c r="D123" s="698"/>
      <c r="E123" s="698"/>
      <c r="F123" s="698"/>
      <c r="G123" s="698"/>
      <c r="H123" s="698"/>
      <c r="I123" s="686"/>
      <c r="J123" s="648"/>
      <c r="K123" s="698"/>
      <c r="L123" s="646"/>
      <c r="M123" s="646"/>
      <c r="N123" s="648"/>
      <c r="O123" s="648"/>
      <c r="P123" s="648"/>
      <c r="Q123" s="648"/>
      <c r="R123" s="648"/>
      <c r="S123" s="799"/>
      <c r="T123" s="345"/>
    </row>
    <row r="124" spans="1:210" x14ac:dyDescent="0.3">
      <c r="A124" s="790" t="s">
        <v>71</v>
      </c>
      <c r="B124" s="582">
        <f>'FY22 Prelim '!Y132</f>
        <v>1607058.8382109806</v>
      </c>
      <c r="C124" s="582">
        <f>'FY22 Prelim '!Z132</f>
        <v>397260.4592834498</v>
      </c>
      <c r="D124" s="582">
        <f>'FY22 Prelim '!AA132</f>
        <v>923868.59584166505</v>
      </c>
      <c r="E124" s="582">
        <f>'FY22 Prelim '!AB132</f>
        <v>823547.11211512017</v>
      </c>
      <c r="F124" s="582">
        <f>'FY22 Prelim '!AC132</f>
        <v>3751735.0054512159</v>
      </c>
      <c r="G124" s="582">
        <f>'FY22 Prelim '!Q132</f>
        <v>0</v>
      </c>
      <c r="H124" s="582">
        <f>'FY22 Prelim '!BB132</f>
        <v>3529703.1799667384</v>
      </c>
      <c r="I124" s="686"/>
      <c r="J124" s="584">
        <f>'FY22 Formula Count'!N126</f>
        <v>2548</v>
      </c>
      <c r="K124" s="582">
        <f>'FY22 Prelim '!AX132</f>
        <v>1405</v>
      </c>
      <c r="L124" s="597">
        <f>'FY22 Formula Count'!F126</f>
        <v>2426</v>
      </c>
      <c r="M124" s="597">
        <f>'FY22 Formula Count'!G126</f>
        <v>10</v>
      </c>
      <c r="N124" s="584">
        <f>'FY22 Formula Count'!I126</f>
        <v>36</v>
      </c>
      <c r="O124" s="584">
        <f>'FY22 Formula Count'!J126</f>
        <v>0</v>
      </c>
      <c r="P124" s="584">
        <f>'FY22 Formula Count'!K126</f>
        <v>96</v>
      </c>
      <c r="Q124" s="584">
        <f>'FY22 Formula Count'!N126</f>
        <v>2548</v>
      </c>
      <c r="R124" s="584">
        <f>'FY22 Formula Count'!P126</f>
        <v>14707</v>
      </c>
      <c r="S124" s="800">
        <f>'FY22 Formula Count'!R126</f>
        <v>0.17325083293669682</v>
      </c>
      <c r="T124" s="345"/>
    </row>
    <row r="125" spans="1:210" ht="14.5" thickBot="1" x14ac:dyDescent="0.35">
      <c r="A125" s="790">
        <v>2021</v>
      </c>
      <c r="B125" s="697">
        <f>'FY21 Allocations'!Y132</f>
        <v>1508441.5034064918</v>
      </c>
      <c r="C125" s="697">
        <f>'FY21 Allocations'!Z132</f>
        <v>368139.38168817497</v>
      </c>
      <c r="D125" s="697">
        <f>'FY21 Allocations'!AA132</f>
        <v>815266.13905582123</v>
      </c>
      <c r="E125" s="697">
        <f>'FY21 Allocations'!AB132</f>
        <v>823778.04836757958</v>
      </c>
      <c r="F125" s="697">
        <f>'FY21 Allocations'!AC132</f>
        <v>3515625.0725180674</v>
      </c>
      <c r="G125" s="697">
        <f>'FY21 Allocations'!Q132</f>
        <v>254970.19037030663</v>
      </c>
      <c r="H125" s="697">
        <f>'FY21 Allocations'!BB132</f>
        <v>3666475.0050697299</v>
      </c>
      <c r="I125" s="686"/>
      <c r="J125" s="725">
        <f>'FY21 Formula Counts '!N126</f>
        <v>3072</v>
      </c>
      <c r="K125" s="697">
        <f>'FY21 Allocations'!AX132</f>
        <v>1218</v>
      </c>
      <c r="L125" s="724">
        <f>'FY21 Formula Counts '!F126</f>
        <v>3001</v>
      </c>
      <c r="M125" s="724">
        <f>'FY21 Formula Counts '!G126</f>
        <v>9</v>
      </c>
      <c r="N125" s="725">
        <f>'FY21 Formula Counts '!I126</f>
        <v>61</v>
      </c>
      <c r="O125" s="725">
        <f>'FY21 Formula Counts '!J126</f>
        <v>0</v>
      </c>
      <c r="P125" s="725">
        <f>'FY21 Formula Counts '!K126</f>
        <v>19</v>
      </c>
      <c r="Q125" s="725">
        <f>'FY21 Formula Counts '!N126</f>
        <v>3072</v>
      </c>
      <c r="R125" s="725">
        <f>'FY21 Formula Counts '!P126</f>
        <v>14837</v>
      </c>
      <c r="S125" s="801">
        <f>'FY21 Formula Counts '!R126</f>
        <v>0.20704994271079058</v>
      </c>
      <c r="T125" s="345"/>
    </row>
    <row r="126" spans="1:210" x14ac:dyDescent="0.3">
      <c r="A126" s="797"/>
      <c r="B126" s="696">
        <f>SUM(B124-B125)</f>
        <v>98617.334804488812</v>
      </c>
      <c r="C126" s="696">
        <f t="shared" ref="C126" si="399">SUM(C124-C125)</f>
        <v>29121.077595274837</v>
      </c>
      <c r="D126" s="696">
        <f t="shared" ref="D126" si="400">SUM(D124-D125)</f>
        <v>108602.45678584382</v>
      </c>
      <c r="E126" s="663">
        <f t="shared" ref="E126" si="401">SUM(E124-E125)</f>
        <v>-230.93625245941803</v>
      </c>
      <c r="F126" s="696">
        <f t="shared" ref="F126" si="402">SUM(F124-F125)</f>
        <v>236109.93293314846</v>
      </c>
      <c r="G126" s="663">
        <f t="shared" ref="G126" si="403">SUM(G124-G125)</f>
        <v>-254970.19037030663</v>
      </c>
      <c r="H126" s="663">
        <f>SUM(H124-H125)</f>
        <v>-136771.82510299142</v>
      </c>
      <c r="I126" s="686">
        <f>SUM(H124-H125)/H125</f>
        <v>-3.7303356742886144E-2</v>
      </c>
      <c r="J126" s="695">
        <f>SUM(J124-J125)</f>
        <v>-524</v>
      </c>
      <c r="K126" s="696">
        <f t="shared" ref="K126" si="404">SUM(K124-K125)</f>
        <v>187</v>
      </c>
      <c r="L126" s="723">
        <f t="shared" ref="L126" si="405">SUM(L124-L125)</f>
        <v>-575</v>
      </c>
      <c r="M126" s="723">
        <f t="shared" ref="M126" si="406">SUM(M124-M125)</f>
        <v>1</v>
      </c>
      <c r="N126" s="695">
        <f t="shared" ref="N126" si="407">SUM(N124-N125)</f>
        <v>-25</v>
      </c>
      <c r="O126" s="695">
        <f t="shared" ref="O126" si="408">SUM(O124-O125)</f>
        <v>0</v>
      </c>
      <c r="P126" s="695">
        <f t="shared" ref="P126" si="409">SUM(P124-P125)</f>
        <v>77</v>
      </c>
      <c r="Q126" s="695">
        <f t="shared" ref="Q126" si="410">SUM(Q124-Q125)</f>
        <v>-524</v>
      </c>
      <c r="R126" s="695">
        <f t="shared" ref="R126" si="411">SUM(R124-R125)</f>
        <v>-130</v>
      </c>
      <c r="S126" s="798">
        <f t="shared" ref="S126" si="412">SUM(S124-S125)</f>
        <v>-3.3799109774093755E-2</v>
      </c>
      <c r="T126" s="345"/>
    </row>
    <row r="127" spans="1:210" x14ac:dyDescent="0.3">
      <c r="A127" s="797"/>
      <c r="B127" s="698"/>
      <c r="C127" s="698"/>
      <c r="D127" s="698"/>
      <c r="E127" s="698"/>
      <c r="F127" s="698"/>
      <c r="G127" s="698"/>
      <c r="H127" s="698"/>
      <c r="I127" s="686"/>
      <c r="J127" s="648"/>
      <c r="K127" s="698"/>
      <c r="L127" s="646"/>
      <c r="M127" s="646"/>
      <c r="N127" s="648"/>
      <c r="O127" s="648"/>
      <c r="P127" s="648"/>
      <c r="Q127" s="648"/>
      <c r="R127" s="648"/>
      <c r="S127" s="799"/>
      <c r="T127" s="345"/>
    </row>
    <row r="128" spans="1:210" x14ac:dyDescent="0.3">
      <c r="A128" s="790" t="s">
        <v>72</v>
      </c>
      <c r="B128" s="582">
        <f>'FY22 Prelim '!Y133</f>
        <v>20589285.430535641</v>
      </c>
      <c r="C128" s="582">
        <f>'FY22 Prelim '!Z133</f>
        <v>5089607.5250055091</v>
      </c>
      <c r="D128" s="582">
        <f>'FY22 Prelim '!AA133</f>
        <v>19397309.507321551</v>
      </c>
      <c r="E128" s="582">
        <f>'FY22 Prelim '!AB133</f>
        <v>22505517.031906549</v>
      </c>
      <c r="F128" s="582">
        <f>'FY22 Prelim '!AC133</f>
        <v>67581719.494769245</v>
      </c>
      <c r="G128" s="582">
        <f>'FY22 Prelim '!Q133</f>
        <v>2049687.9083483589</v>
      </c>
      <c r="H128" s="582">
        <f>'FY22 Prelim '!BB133</f>
        <v>66336688.178106397</v>
      </c>
      <c r="I128" s="686"/>
      <c r="J128" s="584">
        <f>'FY22 Formula Count'!N127</f>
        <v>34837.481904185071</v>
      </c>
      <c r="K128" s="582">
        <f>'FY22 Prelim '!AX133</f>
        <v>1920</v>
      </c>
      <c r="L128" s="597">
        <f>'FY22 Formula Count'!F127</f>
        <v>34192.481904185071</v>
      </c>
      <c r="M128" s="597">
        <f>'FY22 Formula Count'!G127</f>
        <v>12</v>
      </c>
      <c r="N128" s="584">
        <f>'FY22 Formula Count'!I127</f>
        <v>284</v>
      </c>
      <c r="O128" s="584">
        <f>'FY22 Formula Count'!J127</f>
        <v>0</v>
      </c>
      <c r="P128" s="584">
        <f>'FY22 Formula Count'!K127</f>
        <v>373</v>
      </c>
      <c r="Q128" s="584">
        <f>'FY22 Formula Count'!N127</f>
        <v>34837.481904185071</v>
      </c>
      <c r="R128" s="584">
        <f>'FY22 Formula Count'!P127</f>
        <v>122847</v>
      </c>
      <c r="S128" s="800">
        <f>'FY22 Formula Count'!R127</f>
        <v>0.28358431141326262</v>
      </c>
      <c r="T128" s="345"/>
    </row>
    <row r="129" spans="1:21" ht="14.5" thickBot="1" x14ac:dyDescent="0.35">
      <c r="A129" s="790">
        <v>2021</v>
      </c>
      <c r="B129" s="697">
        <f>'FY21 Allocations'!Y133</f>
        <v>19036243.386943597</v>
      </c>
      <c r="C129" s="697">
        <f>'FY21 Allocations'!Z133</f>
        <v>4659256.3650450194</v>
      </c>
      <c r="D129" s="697">
        <f>'FY21 Allocations'!AA133</f>
        <v>16418866.131046504</v>
      </c>
      <c r="E129" s="697">
        <f>'FY21 Allocations'!AB133</f>
        <v>18683919.59233854</v>
      </c>
      <c r="F129" s="697">
        <f>'FY21 Allocations'!AC133</f>
        <v>58798285.475373663</v>
      </c>
      <c r="G129" s="697">
        <f>'FY21 Allocations'!Q133</f>
        <v>8675360.6639641244</v>
      </c>
      <c r="H129" s="697">
        <f>'FY21 Allocations'!BB133</f>
        <v>67025716.534407362</v>
      </c>
      <c r="I129" s="686"/>
      <c r="J129" s="725">
        <f>'FY21 Formula Counts '!N127</f>
        <v>41667.950654305452</v>
      </c>
      <c r="K129" s="697">
        <f>'FY21 Allocations'!AX133</f>
        <v>1621</v>
      </c>
      <c r="L129" s="724">
        <f>'FY21 Formula Counts '!F127</f>
        <v>40904.950654305452</v>
      </c>
      <c r="M129" s="724">
        <f>'FY21 Formula Counts '!G127</f>
        <v>13</v>
      </c>
      <c r="N129" s="725">
        <f>'FY21 Formula Counts '!I127</f>
        <v>330</v>
      </c>
      <c r="O129" s="725">
        <f>'FY21 Formula Counts '!J127</f>
        <v>0</v>
      </c>
      <c r="P129" s="725">
        <f>'FY21 Formula Counts '!K127</f>
        <v>446</v>
      </c>
      <c r="Q129" s="725">
        <f>'FY21 Formula Counts '!N127</f>
        <v>41667.950654305452</v>
      </c>
      <c r="R129" s="725">
        <f>'FY21 Formula Counts '!P127</f>
        <v>122304</v>
      </c>
      <c r="S129" s="801">
        <f>'FY21 Formula Counts '!R127</f>
        <v>0.34069164258164453</v>
      </c>
      <c r="T129" s="345"/>
    </row>
    <row r="130" spans="1:21" x14ac:dyDescent="0.3">
      <c r="A130" s="797"/>
      <c r="B130" s="696">
        <f>SUM(B128-B129)</f>
        <v>1553042.0435920432</v>
      </c>
      <c r="C130" s="696">
        <f t="shared" ref="C130" si="413">SUM(C128-C129)</f>
        <v>430351.15996048972</v>
      </c>
      <c r="D130" s="696">
        <f t="shared" ref="D130" si="414">SUM(D128-D129)</f>
        <v>2978443.3762750477</v>
      </c>
      <c r="E130" s="696">
        <f t="shared" ref="E130" si="415">SUM(E128-E129)</f>
        <v>3821597.4395680092</v>
      </c>
      <c r="F130" s="696">
        <f t="shared" ref="F130" si="416">SUM(F128-F129)</f>
        <v>8783434.0193955824</v>
      </c>
      <c r="G130" s="663">
        <f t="shared" ref="G130" si="417">SUM(G128-G129)</f>
        <v>-6625672.7556157652</v>
      </c>
      <c r="H130" s="663">
        <f>SUM(H128-H129)</f>
        <v>-689028.35630096495</v>
      </c>
      <c r="I130" s="686">
        <f>SUM(H128-H129)/H129</f>
        <v>-1.028005953427227E-2</v>
      </c>
      <c r="J130" s="695">
        <f>SUM(J128-J129)</f>
        <v>-6830.4687501203807</v>
      </c>
      <c r="K130" s="696">
        <f t="shared" ref="K130" si="418">SUM(K128-K129)</f>
        <v>299</v>
      </c>
      <c r="L130" s="723">
        <f t="shared" ref="L130" si="419">SUM(L128-L129)</f>
        <v>-6712.4687501203807</v>
      </c>
      <c r="M130" s="723">
        <f t="shared" ref="M130" si="420">SUM(M128-M129)</f>
        <v>-1</v>
      </c>
      <c r="N130" s="695">
        <f t="shared" ref="N130" si="421">SUM(N128-N129)</f>
        <v>-46</v>
      </c>
      <c r="O130" s="695">
        <f t="shared" ref="O130" si="422">SUM(O128-O129)</f>
        <v>0</v>
      </c>
      <c r="P130" s="695">
        <f t="shared" ref="P130" si="423">SUM(P128-P129)</f>
        <v>-73</v>
      </c>
      <c r="Q130" s="695">
        <f t="shared" ref="Q130" si="424">SUM(Q128-Q129)</f>
        <v>-6830.4687501203807</v>
      </c>
      <c r="R130" s="695">
        <f t="shared" ref="R130" si="425">SUM(R128-R129)</f>
        <v>543</v>
      </c>
      <c r="S130" s="798">
        <f t="shared" ref="S130" si="426">SUM(S128-S129)</f>
        <v>-5.7107331168381903E-2</v>
      </c>
      <c r="T130" s="345"/>
    </row>
    <row r="131" spans="1:21" x14ac:dyDescent="0.3">
      <c r="A131" s="797"/>
      <c r="B131" s="698"/>
      <c r="C131" s="698"/>
      <c r="D131" s="699"/>
      <c r="E131" s="699"/>
      <c r="F131" s="698"/>
      <c r="G131" s="698"/>
      <c r="H131" s="698"/>
      <c r="I131" s="686"/>
      <c r="J131" s="648"/>
      <c r="K131" s="698"/>
      <c r="L131" s="646"/>
      <c r="M131" s="646"/>
      <c r="N131" s="648"/>
      <c r="O131" s="648"/>
      <c r="P131" s="648"/>
      <c r="Q131" s="648"/>
      <c r="R131" s="648"/>
      <c r="S131" s="799"/>
      <c r="T131" s="345"/>
    </row>
    <row r="132" spans="1:21" x14ac:dyDescent="0.3">
      <c r="A132" s="790" t="s">
        <v>73</v>
      </c>
      <c r="B132" s="582">
        <f>'FY22 Prelim '!Y139</f>
        <v>1862464.1830252516</v>
      </c>
      <c r="C132" s="582">
        <f>'FY22 Prelim '!Z139</f>
        <v>276036.03486529773</v>
      </c>
      <c r="D132" s="582">
        <f>'FY22 Prelim '!AA139</f>
        <v>1103873.515759815</v>
      </c>
      <c r="E132" s="582">
        <f>'FY22 Prelim '!AB139</f>
        <v>993620.08550061728</v>
      </c>
      <c r="F132" s="582">
        <f>'FY22 Prelim '!AC139</f>
        <v>4235993.8191509815</v>
      </c>
      <c r="G132" s="582">
        <f>'FY22 Prelim '!Q139</f>
        <v>668598.76691447967</v>
      </c>
      <c r="H132" s="582">
        <f>'FY22 Prelim '!BB139</f>
        <v>3965609.2720856853</v>
      </c>
      <c r="I132" s="686"/>
      <c r="J132" s="584">
        <f>'FY22 Formula Count'!N133</f>
        <v>3555</v>
      </c>
      <c r="K132" s="582">
        <f>'FY22 Prelim '!AX139</f>
        <v>1124</v>
      </c>
      <c r="L132" s="597">
        <f>'FY22 Formula Count'!F133</f>
        <v>3514</v>
      </c>
      <c r="M132" s="597">
        <f>'FY22 Formula Count'!G133</f>
        <v>8</v>
      </c>
      <c r="N132" s="584">
        <f>'FY22 Formula Count'!I133</f>
        <v>26</v>
      </c>
      <c r="O132" s="584">
        <f>'FY22 Formula Count'!J133</f>
        <v>0</v>
      </c>
      <c r="P132" s="584">
        <f>'FY22 Formula Count'!K133</f>
        <v>23</v>
      </c>
      <c r="Q132" s="584">
        <f>'FY22 Formula Count'!N133</f>
        <v>3555</v>
      </c>
      <c r="R132" s="584">
        <f>'FY22 Formula Count'!P133</f>
        <v>33175</v>
      </c>
      <c r="S132" s="800">
        <f>'FY22 Formula Count'!R133</f>
        <v>0.10715900527505652</v>
      </c>
      <c r="T132" s="345"/>
      <c r="U132" s="726"/>
    </row>
    <row r="133" spans="1:21" ht="14.5" thickBot="1" x14ac:dyDescent="0.35">
      <c r="A133" s="790">
        <v>2021</v>
      </c>
      <c r="B133" s="697">
        <f>'FY21 Allocations'!Y139</f>
        <v>1858715.0222605506</v>
      </c>
      <c r="C133" s="697">
        <f>'FY21 Allocations'!Z139</f>
        <v>323757.23193278094</v>
      </c>
      <c r="D133" s="697">
        <f>'FY21 Allocations'!AA139</f>
        <v>1034602.8480032105</v>
      </c>
      <c r="E133" s="697">
        <f>'FY21 Allocations'!AB139</f>
        <v>970794.12318822567</v>
      </c>
      <c r="F133" s="697">
        <f>'FY21 Allocations'!AC139</f>
        <v>4187869.2253847676</v>
      </c>
      <c r="G133" s="697">
        <f>'FY21 Allocations'!Q139</f>
        <v>90936.62356686416</v>
      </c>
      <c r="H133" s="697">
        <f>'FY21 Allocations'!BB139</f>
        <v>4191353.8164774273</v>
      </c>
      <c r="I133" s="686"/>
      <c r="J133" s="725">
        <f>'FY21 Formula Counts '!N133</f>
        <v>3409</v>
      </c>
      <c r="K133" s="697">
        <f>'FY21 Allocations'!AX139</f>
        <v>1240</v>
      </c>
      <c r="L133" s="724">
        <f>'FY21 Formula Counts '!F133</f>
        <v>3353</v>
      </c>
      <c r="M133" s="724">
        <f>'FY21 Formula Counts '!G133</f>
        <v>8</v>
      </c>
      <c r="N133" s="725">
        <f>'FY21 Formula Counts '!I133</f>
        <v>28</v>
      </c>
      <c r="O133" s="725">
        <f>'FY21 Formula Counts '!J133</f>
        <v>0</v>
      </c>
      <c r="P133" s="725">
        <f>'FY21 Formula Counts '!K133</f>
        <v>36</v>
      </c>
      <c r="Q133" s="725">
        <f>'FY21 Formula Counts '!N133</f>
        <v>3409</v>
      </c>
      <c r="R133" s="725">
        <f>'FY21 Formula Counts '!P133</f>
        <v>32581</v>
      </c>
      <c r="S133" s="801">
        <f>'FY21 Formula Counts '!R133</f>
        <v>0.10463153371596944</v>
      </c>
      <c r="T133" s="345"/>
    </row>
    <row r="134" spans="1:21" x14ac:dyDescent="0.3">
      <c r="A134" s="797"/>
      <c r="B134" s="696">
        <f>SUM(B132-B133)</f>
        <v>3749.160764700966</v>
      </c>
      <c r="C134" s="663">
        <f t="shared" ref="C134" si="427">SUM(C132-C133)</f>
        <v>-47721.197067483212</v>
      </c>
      <c r="D134" s="696">
        <f t="shared" ref="D134" si="428">SUM(D132-D133)</f>
        <v>69270.667756604496</v>
      </c>
      <c r="E134" s="696">
        <f t="shared" ref="E134" si="429">SUM(E132-E133)</f>
        <v>22825.96231239161</v>
      </c>
      <c r="F134" s="696">
        <f t="shared" ref="F134" si="430">SUM(F132-F133)</f>
        <v>48124.59376621386</v>
      </c>
      <c r="G134" s="696">
        <f t="shared" ref="G134" si="431">SUM(G132-G133)</f>
        <v>577662.14334761549</v>
      </c>
      <c r="H134" s="663">
        <f>SUM(H132-H133)</f>
        <v>-225744.54439174198</v>
      </c>
      <c r="I134" s="686">
        <f>SUM(H132-H133)/H133</f>
        <v>-5.3859577185842604E-2</v>
      </c>
      <c r="J134" s="695">
        <f>SUM(J132-J133)</f>
        <v>146</v>
      </c>
      <c r="K134" s="696">
        <f t="shared" ref="K134" si="432">SUM(K132-K133)</f>
        <v>-116</v>
      </c>
      <c r="L134" s="723">
        <f t="shared" ref="L134" si="433">SUM(L132-L133)</f>
        <v>161</v>
      </c>
      <c r="M134" s="723">
        <f t="shared" ref="M134" si="434">SUM(M132-M133)</f>
        <v>0</v>
      </c>
      <c r="N134" s="695">
        <f t="shared" ref="N134" si="435">SUM(N132-N133)</f>
        <v>-2</v>
      </c>
      <c r="O134" s="695">
        <f t="shared" ref="O134" si="436">SUM(O132-O133)</f>
        <v>0</v>
      </c>
      <c r="P134" s="695">
        <f t="shared" ref="P134" si="437">SUM(P132-P133)</f>
        <v>-13</v>
      </c>
      <c r="Q134" s="695">
        <f t="shared" ref="Q134" si="438">SUM(Q132-Q133)</f>
        <v>146</v>
      </c>
      <c r="R134" s="695">
        <f t="shared" ref="R134" si="439">SUM(R132-R133)</f>
        <v>594</v>
      </c>
      <c r="S134" s="794">
        <f t="shared" ref="S134" si="440">SUM(S132-S133)</f>
        <v>2.5274715590870855E-3</v>
      </c>
      <c r="T134" s="345"/>
    </row>
    <row r="135" spans="1:21" x14ac:dyDescent="0.3">
      <c r="A135" s="797"/>
      <c r="B135" s="698"/>
      <c r="C135" s="698"/>
      <c r="D135" s="698"/>
      <c r="E135" s="698"/>
      <c r="F135" s="698"/>
      <c r="G135" s="698"/>
      <c r="H135" s="698"/>
      <c r="I135" s="686"/>
      <c r="J135" s="648"/>
      <c r="K135" s="698"/>
      <c r="L135" s="646"/>
      <c r="M135" s="646"/>
      <c r="N135" s="648"/>
      <c r="O135" s="648"/>
      <c r="P135" s="648"/>
      <c r="Q135" s="648"/>
      <c r="R135" s="648"/>
      <c r="S135" s="799"/>
      <c r="T135" s="345"/>
    </row>
    <row r="136" spans="1:21" x14ac:dyDescent="0.3">
      <c r="A136" s="790" t="s">
        <v>74</v>
      </c>
      <c r="B136" s="582">
        <f>'FY22 Prelim '!Y141</f>
        <v>1079325.8919952048</v>
      </c>
      <c r="C136" s="582">
        <f>'FY22 Prelim '!Z141</f>
        <v>266806.34795416467</v>
      </c>
      <c r="D136" s="582">
        <f>'FY22 Prelim '!AA141</f>
        <v>540850.23784127261</v>
      </c>
      <c r="E136" s="582">
        <f>'FY22 Prelim '!AB141</f>
        <v>489742.05340511643</v>
      </c>
      <c r="F136" s="582">
        <f>'FY22 Prelim '!AC141</f>
        <v>2376724.5311957584</v>
      </c>
      <c r="G136" s="582">
        <f>'FY22 Prelim '!Q141</f>
        <v>0</v>
      </c>
      <c r="H136" s="582">
        <f>'FY22 Prelim '!BB141</f>
        <v>2265645.3745989376</v>
      </c>
      <c r="I136" s="686"/>
      <c r="J136" s="584">
        <f>'FY22 Formula Count'!N135</f>
        <v>1730</v>
      </c>
      <c r="K136" s="582">
        <f>'FY22 Prelim '!AX141</f>
        <v>1310</v>
      </c>
      <c r="L136" s="597">
        <f>'FY22 Formula Count'!F135</f>
        <v>1657</v>
      </c>
      <c r="M136" s="597">
        <f>'FY22 Formula Count'!G135</f>
        <v>0</v>
      </c>
      <c r="N136" s="584">
        <f>'FY22 Formula Count'!I135</f>
        <v>0</v>
      </c>
      <c r="O136" s="584">
        <f>'FY22 Formula Count'!J135</f>
        <v>0</v>
      </c>
      <c r="P136" s="584">
        <f>'FY22 Formula Count'!K135</f>
        <v>73</v>
      </c>
      <c r="Q136" s="584">
        <f>'FY22 Formula Count'!N135</f>
        <v>1730</v>
      </c>
      <c r="R136" s="584">
        <f>'FY22 Formula Count'!P135</f>
        <v>11277</v>
      </c>
      <c r="S136" s="800">
        <f>'FY22 Formula Count'!R135</f>
        <v>0.15340959475037688</v>
      </c>
      <c r="T136" s="345"/>
    </row>
    <row r="137" spans="1:21" ht="14.5" thickBot="1" x14ac:dyDescent="0.35">
      <c r="A137" s="790">
        <v>2021</v>
      </c>
      <c r="B137" s="697">
        <f>'FY21 Allocations'!Y141</f>
        <v>1061616.3402130173</v>
      </c>
      <c r="C137" s="697">
        <f>'FY21 Allocations'!Z141</f>
        <v>256765.1756878451</v>
      </c>
      <c r="D137" s="697">
        <f>'FY21 Allocations'!AA141</f>
        <v>512446.7663045603</v>
      </c>
      <c r="E137" s="697">
        <f>'FY21 Allocations'!AB141</f>
        <v>517797.04419901548</v>
      </c>
      <c r="F137" s="697">
        <f>'FY21 Allocations'!AC141</f>
        <v>2348625.3264044384</v>
      </c>
      <c r="G137" s="697">
        <f>'FY21 Allocations'!Q141</f>
        <v>52012.007104536089</v>
      </c>
      <c r="H137" s="697">
        <f>'FY21 Allocations'!BB141</f>
        <v>2376724.5297069522</v>
      </c>
      <c r="I137" s="686"/>
      <c r="J137" s="725">
        <f>'FY21 Formula Counts '!N135</f>
        <v>1981</v>
      </c>
      <c r="K137" s="697">
        <f>'FY21 Allocations'!AX141</f>
        <v>1200</v>
      </c>
      <c r="L137" s="724">
        <f>'FY21 Formula Counts '!F135</f>
        <v>1908</v>
      </c>
      <c r="M137" s="724">
        <f>'FY21 Formula Counts '!G135</f>
        <v>0</v>
      </c>
      <c r="N137" s="725">
        <f>'FY21 Formula Counts '!I135</f>
        <v>0</v>
      </c>
      <c r="O137" s="725">
        <f>'FY21 Formula Counts '!J135</f>
        <v>0</v>
      </c>
      <c r="P137" s="725">
        <f>'FY21 Formula Counts '!K135</f>
        <v>73</v>
      </c>
      <c r="Q137" s="725">
        <f>'FY21 Formula Counts '!N135</f>
        <v>1981</v>
      </c>
      <c r="R137" s="725">
        <f>'FY21 Formula Counts '!P135</f>
        <v>11463</v>
      </c>
      <c r="S137" s="801">
        <f>'FY21 Formula Counts '!R135</f>
        <v>0.17281688912152141</v>
      </c>
      <c r="T137" s="345"/>
    </row>
    <row r="138" spans="1:21" x14ac:dyDescent="0.3">
      <c r="A138" s="790"/>
      <c r="B138" s="696">
        <f>SUM(B136-B137)</f>
        <v>17709.55178218754</v>
      </c>
      <c r="C138" s="696">
        <f t="shared" ref="C138" si="441">SUM(C136-C137)</f>
        <v>10041.172266319569</v>
      </c>
      <c r="D138" s="696">
        <f t="shared" ref="D138" si="442">SUM(D136-D137)</f>
        <v>28403.471536712314</v>
      </c>
      <c r="E138" s="663">
        <f t="shared" ref="E138" si="443">SUM(E136-E137)</f>
        <v>-28054.990793899051</v>
      </c>
      <c r="F138" s="696">
        <f t="shared" ref="F138" si="444">SUM(F136-F137)</f>
        <v>28099.204791320022</v>
      </c>
      <c r="G138" s="663">
        <f t="shared" ref="G138" si="445">SUM(G136-G137)</f>
        <v>-52012.007104536089</v>
      </c>
      <c r="H138" s="663">
        <f>SUM(H136-H137)</f>
        <v>-111079.15510801459</v>
      </c>
      <c r="I138" s="686">
        <f>SUM(H136-H137)/H137</f>
        <v>-4.6736234561314746E-2</v>
      </c>
      <c r="J138" s="695">
        <f>SUM(J136-J137)</f>
        <v>-251</v>
      </c>
      <c r="K138" s="696">
        <f t="shared" ref="K138" si="446">SUM(K136-K137)</f>
        <v>110</v>
      </c>
      <c r="L138" s="723">
        <f t="shared" ref="L138" si="447">SUM(L136-L137)</f>
        <v>-251</v>
      </c>
      <c r="M138" s="723">
        <f t="shared" ref="M138" si="448">SUM(M136-M137)</f>
        <v>0</v>
      </c>
      <c r="N138" s="695">
        <f t="shared" ref="N138" si="449">SUM(N136-N137)</f>
        <v>0</v>
      </c>
      <c r="O138" s="695">
        <f t="shared" ref="O138" si="450">SUM(O136-O137)</f>
        <v>0</v>
      </c>
      <c r="P138" s="695">
        <f t="shared" ref="P138" si="451">SUM(P136-P137)</f>
        <v>0</v>
      </c>
      <c r="Q138" s="695">
        <f t="shared" ref="Q138" si="452">SUM(Q136-Q137)</f>
        <v>-251</v>
      </c>
      <c r="R138" s="695">
        <f t="shared" ref="R138" si="453">SUM(R136-R137)</f>
        <v>-186</v>
      </c>
      <c r="S138" s="798">
        <f t="shared" ref="S138" si="454">SUM(S136-S137)</f>
        <v>-1.9407294371144523E-2</v>
      </c>
      <c r="T138" s="345"/>
    </row>
    <row r="139" spans="1:21" x14ac:dyDescent="0.3">
      <c r="A139" s="790"/>
      <c r="B139" s="698"/>
      <c r="C139" s="698"/>
      <c r="D139" s="698"/>
      <c r="E139" s="698"/>
      <c r="F139" s="698"/>
      <c r="G139" s="698"/>
      <c r="H139" s="698"/>
      <c r="I139" s="686"/>
      <c r="J139" s="648"/>
      <c r="K139" s="698"/>
      <c r="L139" s="646"/>
      <c r="M139" s="646"/>
      <c r="N139" s="648"/>
      <c r="O139" s="648"/>
      <c r="P139" s="648"/>
      <c r="Q139" s="648"/>
      <c r="R139" s="648"/>
      <c r="S139" s="799"/>
      <c r="T139" s="345"/>
    </row>
    <row r="140" spans="1:21" x14ac:dyDescent="0.3">
      <c r="A140" s="790" t="s">
        <v>75</v>
      </c>
      <c r="B140" s="582">
        <f>'FY22 Prelim '!Y146</f>
        <v>269958.50458223751</v>
      </c>
      <c r="C140" s="582">
        <f>'FY22 Prelim '!Z146</f>
        <v>66732.988841403974</v>
      </c>
      <c r="D140" s="582">
        <f>'FY22 Prelim '!AA146</f>
        <v>164264.82622944278</v>
      </c>
      <c r="E140" s="582">
        <f>'FY22 Prelim '!AB146</f>
        <v>172874.19666568481</v>
      </c>
      <c r="F140" s="582">
        <f>'FY22 Prelim '!AC146</f>
        <v>673830.51631876908</v>
      </c>
      <c r="G140" s="582">
        <f>'FY22 Prelim '!Q146</f>
        <v>0</v>
      </c>
      <c r="H140" s="582">
        <f>'FY22 Prelim '!BB146</f>
        <v>606447.46468689223</v>
      </c>
      <c r="I140" s="686"/>
      <c r="J140" s="584">
        <f>'FY22 Formula Count'!N140</f>
        <v>404</v>
      </c>
      <c r="K140" s="582">
        <f>'FY22 Prelim '!AX146</f>
        <v>1501</v>
      </c>
      <c r="L140" s="597">
        <f>'FY22 Formula Count'!F140</f>
        <v>402</v>
      </c>
      <c r="M140" s="597">
        <f>'FY22 Formula Count'!G140</f>
        <v>0</v>
      </c>
      <c r="N140" s="584">
        <f>'FY22 Formula Count'!I140</f>
        <v>0</v>
      </c>
      <c r="O140" s="584">
        <f>'FY22 Formula Count'!J140</f>
        <v>0</v>
      </c>
      <c r="P140" s="584">
        <f>'FY22 Formula Count'!K140</f>
        <v>2</v>
      </c>
      <c r="Q140" s="584">
        <f>'FY22 Formula Count'!N140</f>
        <v>404</v>
      </c>
      <c r="R140" s="584">
        <f>'FY22 Formula Count'!P140</f>
        <v>1591</v>
      </c>
      <c r="S140" s="800">
        <f>'FY22 Formula Count'!R140</f>
        <v>0.25392834695160277</v>
      </c>
      <c r="T140" s="345"/>
    </row>
    <row r="141" spans="1:21" ht="14.5" thickBot="1" x14ac:dyDescent="0.35">
      <c r="A141" s="790">
        <v>2021</v>
      </c>
      <c r="B141" s="697">
        <f>'FY21 Allocations'!Y146</f>
        <v>295166.85538177274</v>
      </c>
      <c r="C141" s="697">
        <f>'FY21 Allocations'!Z146</f>
        <v>72249.271025152586</v>
      </c>
      <c r="D141" s="697">
        <f>'FY21 Allocations'!AA146</f>
        <v>179926.30129534943</v>
      </c>
      <c r="E141" s="697">
        <f>'FY21 Allocations'!AB146</f>
        <v>189356.51356069991</v>
      </c>
      <c r="F141" s="697">
        <f>'FY21 Allocations'!AC146</f>
        <v>736698.94126297464</v>
      </c>
      <c r="G141" s="697">
        <f>'FY21 Allocations'!Q146</f>
        <v>0</v>
      </c>
      <c r="H141" s="697">
        <f>'FY21 Allocations'!BB146</f>
        <v>672441.51572874421</v>
      </c>
      <c r="I141" s="686"/>
      <c r="J141" s="725">
        <f>'FY21 Formula Counts '!N140</f>
        <v>484</v>
      </c>
      <c r="K141" s="697">
        <f>'FY21 Allocations'!AX146</f>
        <v>1389</v>
      </c>
      <c r="L141" s="724">
        <f>'FY21 Formula Counts '!F140</f>
        <v>484</v>
      </c>
      <c r="M141" s="724">
        <f>'FY21 Formula Counts '!G140</f>
        <v>1</v>
      </c>
      <c r="N141" s="725">
        <f>'FY21 Formula Counts '!I140</f>
        <v>0</v>
      </c>
      <c r="O141" s="725">
        <f>'FY21 Formula Counts '!J140</f>
        <v>0</v>
      </c>
      <c r="P141" s="725">
        <f>'FY21 Formula Counts '!K140</f>
        <v>1</v>
      </c>
      <c r="Q141" s="725">
        <f>'FY21 Formula Counts '!N140</f>
        <v>484</v>
      </c>
      <c r="R141" s="725">
        <f>'FY21 Formula Counts '!P140</f>
        <v>1617</v>
      </c>
      <c r="S141" s="801">
        <f>'FY21 Formula Counts '!R140</f>
        <v>0.29931972789115646</v>
      </c>
      <c r="T141" s="345"/>
    </row>
    <row r="142" spans="1:21" x14ac:dyDescent="0.3">
      <c r="A142" s="790"/>
      <c r="B142" s="663">
        <f>SUM(B140-B141)</f>
        <v>-25208.350799535227</v>
      </c>
      <c r="C142" s="663">
        <f t="shared" ref="C142" si="455">SUM(C140-C141)</f>
        <v>-5516.2821837486117</v>
      </c>
      <c r="D142" s="663">
        <f t="shared" ref="D142" si="456">SUM(D140-D141)</f>
        <v>-15661.475065906649</v>
      </c>
      <c r="E142" s="663">
        <f t="shared" ref="E142" si="457">SUM(E140-E141)</f>
        <v>-16482.316895015101</v>
      </c>
      <c r="F142" s="663">
        <f t="shared" ref="F142" si="458">SUM(F140-F141)</f>
        <v>-62868.424944205559</v>
      </c>
      <c r="G142" s="663">
        <f t="shared" ref="G142" si="459">SUM(G140-G141)</f>
        <v>0</v>
      </c>
      <c r="H142" s="663">
        <f>SUM(H140-H141)</f>
        <v>-65994.051041851984</v>
      </c>
      <c r="I142" s="686">
        <f>SUM(H140-H141)/H141</f>
        <v>-9.8140952779116164E-2</v>
      </c>
      <c r="J142" s="695">
        <f>SUM(J140-J141)</f>
        <v>-80</v>
      </c>
      <c r="K142" s="696">
        <f t="shared" ref="K142" si="460">SUM(K140-K141)</f>
        <v>112</v>
      </c>
      <c r="L142" s="723">
        <f t="shared" ref="L142" si="461">SUM(L140-L141)</f>
        <v>-82</v>
      </c>
      <c r="M142" s="723">
        <f t="shared" ref="M142" si="462">SUM(M140-M141)</f>
        <v>-1</v>
      </c>
      <c r="N142" s="695">
        <f t="shared" ref="N142" si="463">SUM(N140-N141)</f>
        <v>0</v>
      </c>
      <c r="O142" s="695">
        <f t="shared" ref="O142" si="464">SUM(O140-O141)</f>
        <v>0</v>
      </c>
      <c r="P142" s="695">
        <f t="shared" ref="P142" si="465">SUM(P140-P141)</f>
        <v>1</v>
      </c>
      <c r="Q142" s="695">
        <f t="shared" ref="Q142" si="466">SUM(Q140-Q141)</f>
        <v>-80</v>
      </c>
      <c r="R142" s="695">
        <f t="shared" ref="R142" si="467">SUM(R140-R141)</f>
        <v>-26</v>
      </c>
      <c r="S142" s="798">
        <f t="shared" ref="S142" si="468">SUM(S140-S141)</f>
        <v>-4.5391380939553694E-2</v>
      </c>
      <c r="T142" s="345"/>
    </row>
    <row r="143" spans="1:21" x14ac:dyDescent="0.3">
      <c r="A143" s="790"/>
      <c r="B143" s="698"/>
      <c r="C143" s="698"/>
      <c r="D143" s="698"/>
      <c r="E143" s="698"/>
      <c r="F143" s="698"/>
      <c r="G143" s="698"/>
      <c r="H143" s="698"/>
      <c r="I143" s="686"/>
      <c r="J143" s="648"/>
      <c r="K143" s="698"/>
      <c r="L143" s="646"/>
      <c r="M143" s="646"/>
      <c r="N143" s="648"/>
      <c r="O143" s="648"/>
      <c r="P143" s="648"/>
      <c r="Q143" s="648"/>
      <c r="R143" s="648"/>
      <c r="S143" s="799"/>
      <c r="T143" s="345"/>
    </row>
    <row r="144" spans="1:21" x14ac:dyDescent="0.3">
      <c r="A144" s="790" t="s">
        <v>76</v>
      </c>
      <c r="B144" s="582">
        <f>'FY22 Prelim '!Y151</f>
        <v>286563.20014154055</v>
      </c>
      <c r="C144" s="582">
        <f>'FY22 Prelim '!Z151</f>
        <v>70837.623237674037</v>
      </c>
      <c r="D144" s="582">
        <f>'FY22 Prelim '!AA151</f>
        <v>151951.38535426222</v>
      </c>
      <c r="E144" s="582">
        <f>'FY22 Prelim '!AB151</f>
        <v>130473.79678543577</v>
      </c>
      <c r="F144" s="582">
        <f>'FY22 Prelim '!AC151</f>
        <v>639826.00551891257</v>
      </c>
      <c r="G144" s="582">
        <f>'FY22 Prelim '!Q151</f>
        <v>0</v>
      </c>
      <c r="H144" s="582">
        <f>'FY22 Prelim '!BB151</f>
        <v>575843.40496702131</v>
      </c>
      <c r="I144" s="686"/>
      <c r="J144" s="584">
        <f>'FY22 Formula Count'!N145</f>
        <v>416</v>
      </c>
      <c r="K144" s="582">
        <f>'FY22 Prelim '!AX151</f>
        <v>1384</v>
      </c>
      <c r="L144" s="597">
        <f>'FY22 Formula Count'!F145</f>
        <v>411</v>
      </c>
      <c r="M144" s="597">
        <f>'FY22 Formula Count'!G145</f>
        <v>0</v>
      </c>
      <c r="N144" s="584">
        <f>'FY22 Formula Count'!I145</f>
        <v>0</v>
      </c>
      <c r="O144" s="584">
        <f>'FY22 Formula Count'!J145</f>
        <v>0</v>
      </c>
      <c r="P144" s="584">
        <f>'FY22 Formula Count'!K145</f>
        <v>5</v>
      </c>
      <c r="Q144" s="584">
        <f>'FY22 Formula Count'!N145</f>
        <v>416</v>
      </c>
      <c r="R144" s="584">
        <f>'FY22 Formula Count'!P145</f>
        <v>1995</v>
      </c>
      <c r="S144" s="800">
        <f>'FY22 Formula Count'!R145</f>
        <v>0.20852130325814536</v>
      </c>
      <c r="T144" s="345"/>
    </row>
    <row r="145" spans="1:20" ht="14.5" thickBot="1" x14ac:dyDescent="0.35">
      <c r="A145" s="790">
        <v>2021</v>
      </c>
      <c r="B145" s="697">
        <f>'FY21 Allocations'!Y151</f>
        <v>291896.25775019033</v>
      </c>
      <c r="C145" s="697">
        <f>'FY21 Allocations'!Z151</f>
        <v>71448.712661671045</v>
      </c>
      <c r="D145" s="697">
        <f>'FY21 Allocations'!AA151</f>
        <v>145435.01618633588</v>
      </c>
      <c r="E145" s="697">
        <f>'FY21 Allocations'!AB151</f>
        <v>137382.39299847686</v>
      </c>
      <c r="F145" s="697">
        <f>'FY21 Allocations'!AC151</f>
        <v>646162.37959667412</v>
      </c>
      <c r="G145" s="697">
        <f>'FY21 Allocations'!Q151</f>
        <v>1470.2321529521789</v>
      </c>
      <c r="H145" s="697">
        <f>'FY21 Allocations'!BB151</f>
        <v>639826.00497540634</v>
      </c>
      <c r="I145" s="686"/>
      <c r="J145" s="725">
        <f>'FY21 Formula Counts '!N145</f>
        <v>516</v>
      </c>
      <c r="K145" s="697">
        <f>'FY21 Allocations'!AX151</f>
        <v>1240</v>
      </c>
      <c r="L145" s="724">
        <f>'FY21 Formula Counts '!F145</f>
        <v>507</v>
      </c>
      <c r="M145" s="724">
        <f>'FY21 Formula Counts '!G145</f>
        <v>0</v>
      </c>
      <c r="N145" s="725">
        <f>'FY21 Formula Counts '!I145</f>
        <v>0</v>
      </c>
      <c r="O145" s="725">
        <f>'FY21 Formula Counts '!J145</f>
        <v>0</v>
      </c>
      <c r="P145" s="725">
        <f>'FY21 Formula Counts '!K145</f>
        <v>9</v>
      </c>
      <c r="Q145" s="725">
        <f>'FY21 Formula Counts '!N145</f>
        <v>516</v>
      </c>
      <c r="R145" s="725">
        <f>'FY21 Formula Counts '!P145</f>
        <v>2003</v>
      </c>
      <c r="S145" s="801">
        <f>'FY21 Formula Counts '!R145</f>
        <v>0.25761357963055415</v>
      </c>
      <c r="T145" s="345"/>
    </row>
    <row r="146" spans="1:20" ht="14.5" thickBot="1" x14ac:dyDescent="0.35">
      <c r="A146" s="802"/>
      <c r="B146" s="803">
        <f>SUM(B144-B145)</f>
        <v>-5333.0576086497749</v>
      </c>
      <c r="C146" s="803">
        <f t="shared" ref="C146" si="469">SUM(C144-C145)</f>
        <v>-611.08942399700754</v>
      </c>
      <c r="D146" s="804">
        <f t="shared" ref="D146" si="470">SUM(D144-D145)</f>
        <v>6516.3691679263429</v>
      </c>
      <c r="E146" s="803">
        <f t="shared" ref="E146" si="471">SUM(E144-E145)</f>
        <v>-6908.5962130410917</v>
      </c>
      <c r="F146" s="803">
        <f t="shared" ref="F146" si="472">SUM(F144-F145)</f>
        <v>-6336.3740777615458</v>
      </c>
      <c r="G146" s="803">
        <f t="shared" ref="G146" si="473">SUM(G144-G145)</f>
        <v>-1470.2321529521789</v>
      </c>
      <c r="H146" s="803">
        <f>SUM(H144-H145)</f>
        <v>-63982.600008385023</v>
      </c>
      <c r="I146" s="805">
        <f>SUM(H144-H145)/H145</f>
        <v>-9.9999999235486511E-2</v>
      </c>
      <c r="J146" s="806">
        <f>SUM(J144-J145)</f>
        <v>-100</v>
      </c>
      <c r="K146" s="804">
        <f t="shared" ref="K146" si="474">SUM(K144-K145)</f>
        <v>144</v>
      </c>
      <c r="L146" s="807">
        <f t="shared" ref="L146" si="475">SUM(L144-L145)</f>
        <v>-96</v>
      </c>
      <c r="M146" s="807">
        <f t="shared" ref="M146" si="476">SUM(M144-M145)</f>
        <v>0</v>
      </c>
      <c r="N146" s="806">
        <f t="shared" ref="N146" si="477">SUM(N144-N145)</f>
        <v>0</v>
      </c>
      <c r="O146" s="806">
        <f t="shared" ref="O146" si="478">SUM(O144-O145)</f>
        <v>0</v>
      </c>
      <c r="P146" s="806">
        <f t="shared" ref="P146" si="479">SUM(P144-P145)</f>
        <v>-4</v>
      </c>
      <c r="Q146" s="806">
        <f t="shared" ref="Q146" si="480">SUM(Q144-Q145)</f>
        <v>-100</v>
      </c>
      <c r="R146" s="806">
        <f t="shared" ref="R146" si="481">SUM(R144-R145)</f>
        <v>-8</v>
      </c>
      <c r="S146" s="808">
        <f t="shared" ref="S146" si="482">SUM(S144-S145)</f>
        <v>-4.9092276372408788E-2</v>
      </c>
      <c r="T146" s="345"/>
    </row>
    <row r="147" spans="1:20" x14ac:dyDescent="0.3">
      <c r="A147" s="737"/>
      <c r="B147" s="453"/>
      <c r="C147" s="453"/>
      <c r="D147" s="738"/>
      <c r="E147" s="738"/>
      <c r="F147" s="738"/>
      <c r="G147" s="739"/>
      <c r="H147" s="740"/>
      <c r="I147" s="738"/>
      <c r="J147" s="738"/>
      <c r="K147" s="741"/>
      <c r="L147" s="742"/>
      <c r="M147" s="742"/>
      <c r="N147" s="738"/>
      <c r="O147" s="738"/>
      <c r="P147" s="738"/>
      <c r="Q147" s="738"/>
      <c r="R147" s="738"/>
      <c r="S147" s="738"/>
    </row>
    <row r="148" spans="1:20" x14ac:dyDescent="0.3">
      <c r="A148" s="650"/>
      <c r="B148" s="654"/>
      <c r="C148" s="654"/>
      <c r="D148" s="654"/>
      <c r="E148" s="654"/>
      <c r="F148" s="654"/>
      <c r="G148" s="652"/>
      <c r="H148" s="653"/>
      <c r="I148" s="654"/>
      <c r="J148" s="654"/>
      <c r="K148" s="292"/>
      <c r="L148" s="656"/>
      <c r="M148" s="656"/>
    </row>
    <row r="149" spans="1:20" x14ac:dyDescent="0.3">
      <c r="A149" s="650"/>
      <c r="B149" s="654"/>
      <c r="C149" s="654"/>
      <c r="D149" s="654"/>
      <c r="E149" s="654"/>
      <c r="F149" s="654"/>
      <c r="G149" s="652"/>
      <c r="H149" s="653"/>
      <c r="I149" s="654"/>
      <c r="J149" s="654"/>
      <c r="K149" s="292"/>
      <c r="L149" s="656"/>
      <c r="M149" s="656"/>
    </row>
    <row r="150" spans="1:20" x14ac:dyDescent="0.3">
      <c r="A150" s="650"/>
      <c r="B150" s="654"/>
      <c r="C150" s="654"/>
      <c r="D150" s="654"/>
      <c r="E150" s="654"/>
      <c r="F150" s="654"/>
      <c r="G150" s="652"/>
      <c r="H150" s="653"/>
      <c r="I150" s="654"/>
      <c r="J150" s="654"/>
      <c r="K150" s="292"/>
      <c r="L150" s="656"/>
      <c r="M150" s="656"/>
    </row>
    <row r="151" spans="1:20" x14ac:dyDescent="0.3">
      <c r="A151" s="650"/>
      <c r="B151" s="654"/>
      <c r="C151" s="654"/>
      <c r="D151" s="654"/>
      <c r="E151" s="654"/>
      <c r="F151" s="654"/>
      <c r="G151" s="652"/>
      <c r="H151" s="653"/>
      <c r="I151" s="654"/>
      <c r="J151" s="654"/>
      <c r="K151" s="292"/>
      <c r="L151" s="656"/>
      <c r="M151" s="656"/>
    </row>
    <row r="152" spans="1:20" x14ac:dyDescent="0.3">
      <c r="A152" s="650"/>
      <c r="B152" s="654"/>
      <c r="C152" s="654"/>
      <c r="D152" s="654"/>
      <c r="E152" s="654"/>
      <c r="F152" s="654"/>
      <c r="G152" s="652"/>
      <c r="H152" s="653"/>
      <c r="I152" s="654"/>
      <c r="J152" s="654"/>
      <c r="K152" s="292"/>
      <c r="L152" s="656"/>
      <c r="M152" s="656"/>
    </row>
    <row r="153" spans="1:20" x14ac:dyDescent="0.3">
      <c r="A153" s="650"/>
      <c r="B153" s="654"/>
      <c r="C153" s="654"/>
      <c r="D153" s="654"/>
      <c r="E153" s="654"/>
      <c r="F153" s="654"/>
      <c r="G153" s="652"/>
      <c r="H153" s="653"/>
      <c r="I153" s="654"/>
      <c r="J153" s="654"/>
      <c r="K153" s="292"/>
      <c r="L153" s="727"/>
      <c r="M153" s="656"/>
    </row>
    <row r="154" spans="1:20" x14ac:dyDescent="0.3">
      <c r="A154" s="650"/>
      <c r="B154" s="654"/>
      <c r="C154" s="654"/>
      <c r="D154" s="654"/>
      <c r="E154" s="654"/>
      <c r="F154" s="654"/>
      <c r="G154" s="652"/>
      <c r="H154" s="653"/>
      <c r="I154" s="654"/>
      <c r="J154" s="654"/>
      <c r="K154" s="292"/>
      <c r="L154" s="656"/>
      <c r="M154" s="656"/>
    </row>
    <row r="155" spans="1:20" x14ac:dyDescent="0.3">
      <c r="A155" s="650"/>
      <c r="B155" s="654"/>
      <c r="C155" s="654"/>
      <c r="D155" s="654"/>
      <c r="E155" s="654"/>
      <c r="F155" s="654"/>
      <c r="G155" s="652"/>
      <c r="H155" s="653"/>
      <c r="I155" s="654"/>
      <c r="J155" s="654"/>
      <c r="K155" s="292"/>
      <c r="L155" s="656"/>
      <c r="M155" s="656"/>
    </row>
    <row r="156" spans="1:20" x14ac:dyDescent="0.3">
      <c r="A156" s="650"/>
      <c r="B156" s="654"/>
      <c r="C156" s="654"/>
      <c r="D156" s="654"/>
      <c r="E156" s="654"/>
      <c r="F156" s="654"/>
      <c r="G156" s="652"/>
      <c r="H156" s="653"/>
      <c r="I156" s="654"/>
      <c r="J156" s="654"/>
      <c r="K156" s="292"/>
      <c r="L156" s="656"/>
      <c r="M156" s="656"/>
    </row>
    <row r="157" spans="1:20" x14ac:dyDescent="0.3">
      <c r="A157" s="650"/>
      <c r="B157" s="654"/>
      <c r="C157" s="654"/>
      <c r="D157" s="654"/>
      <c r="E157" s="654"/>
      <c r="F157" s="654"/>
      <c r="G157" s="652"/>
      <c r="H157" s="653"/>
      <c r="I157" s="654"/>
      <c r="J157" s="654"/>
      <c r="K157" s="292"/>
      <c r="L157" s="656"/>
      <c r="M157" s="656"/>
    </row>
    <row r="158" spans="1:20" x14ac:dyDescent="0.3">
      <c r="A158" s="650"/>
      <c r="B158" s="654"/>
      <c r="C158" s="654"/>
      <c r="D158" s="654"/>
      <c r="E158" s="654"/>
      <c r="F158" s="654"/>
      <c r="G158" s="652"/>
      <c r="H158" s="653"/>
      <c r="I158" s="654"/>
      <c r="J158" s="654"/>
      <c r="K158" s="292"/>
      <c r="L158" s="656"/>
      <c r="M158" s="656"/>
    </row>
    <row r="159" spans="1:20" x14ac:dyDescent="0.3">
      <c r="A159" s="650"/>
      <c r="B159" s="654"/>
      <c r="C159" s="654"/>
      <c r="D159" s="654"/>
      <c r="E159" s="654"/>
      <c r="F159" s="654"/>
      <c r="G159" s="652"/>
      <c r="H159" s="653"/>
      <c r="I159" s="654"/>
      <c r="J159" s="654"/>
      <c r="K159" s="292"/>
      <c r="L159" s="656"/>
      <c r="M159" s="656"/>
    </row>
    <row r="160" spans="1:20" x14ac:dyDescent="0.3">
      <c r="A160" s="650"/>
      <c r="B160" s="654"/>
      <c r="C160" s="654"/>
      <c r="D160" s="654"/>
      <c r="E160" s="654"/>
      <c r="F160" s="654"/>
      <c r="G160" s="652"/>
      <c r="H160" s="653"/>
      <c r="I160" s="654"/>
      <c r="J160" s="654"/>
      <c r="K160" s="292"/>
    </row>
    <row r="161" spans="1:11" x14ac:dyDescent="0.3">
      <c r="A161" s="650"/>
      <c r="B161" s="654"/>
      <c r="C161" s="654"/>
      <c r="D161" s="654"/>
      <c r="E161" s="654"/>
      <c r="F161" s="654"/>
      <c r="G161" s="652"/>
      <c r="H161" s="653"/>
      <c r="I161" s="654"/>
      <c r="J161" s="654"/>
      <c r="K161" s="292"/>
    </row>
    <row r="162" spans="1:11" x14ac:dyDescent="0.3">
      <c r="A162" s="650"/>
      <c r="B162" s="654"/>
      <c r="C162" s="654"/>
      <c r="D162" s="654"/>
      <c r="E162" s="654"/>
      <c r="F162" s="654"/>
      <c r="G162" s="652"/>
      <c r="H162" s="653"/>
      <c r="I162" s="654"/>
      <c r="J162" s="654"/>
      <c r="K162" s="292"/>
    </row>
    <row r="163" spans="1:11" x14ac:dyDescent="0.3">
      <c r="A163" s="650"/>
      <c r="B163" s="654"/>
      <c r="C163" s="654"/>
      <c r="D163" s="654"/>
      <c r="E163" s="654"/>
      <c r="F163" s="654"/>
      <c r="G163" s="652"/>
      <c r="H163" s="653"/>
      <c r="I163" s="654"/>
      <c r="J163" s="654"/>
      <c r="K163" s="292"/>
    </row>
    <row r="164" spans="1:11" x14ac:dyDescent="0.3">
      <c r="A164" s="650"/>
      <c r="B164" s="654"/>
      <c r="C164" s="654"/>
      <c r="D164" s="654"/>
      <c r="E164" s="654"/>
      <c r="F164" s="654"/>
      <c r="G164" s="652"/>
      <c r="H164" s="653"/>
      <c r="I164" s="654"/>
      <c r="J164" s="654"/>
      <c r="K164" s="292"/>
    </row>
    <row r="165" spans="1:11" x14ac:dyDescent="0.3">
      <c r="A165" s="650"/>
      <c r="B165" s="654"/>
      <c r="C165" s="654"/>
      <c r="D165" s="654"/>
      <c r="E165" s="654"/>
      <c r="F165" s="654"/>
      <c r="G165" s="652"/>
      <c r="H165" s="653"/>
      <c r="I165" s="654"/>
      <c r="J165" s="654"/>
      <c r="K165" s="292"/>
    </row>
    <row r="166" spans="1:11" x14ac:dyDescent="0.3">
      <c r="A166" s="650"/>
      <c r="B166" s="654"/>
      <c r="C166" s="654"/>
      <c r="D166" s="654"/>
      <c r="E166" s="654"/>
      <c r="F166" s="654"/>
      <c r="G166" s="652"/>
      <c r="H166" s="653"/>
      <c r="I166" s="654"/>
      <c r="J166" s="654"/>
      <c r="K166" s="292"/>
    </row>
    <row r="167" spans="1:11" x14ac:dyDescent="0.3">
      <c r="A167" s="650"/>
      <c r="B167" s="654"/>
      <c r="C167" s="654"/>
      <c r="D167" s="654"/>
      <c r="E167" s="654"/>
      <c r="F167" s="654"/>
      <c r="G167" s="652"/>
      <c r="H167" s="653"/>
      <c r="I167" s="654"/>
      <c r="J167" s="654"/>
      <c r="K167" s="292"/>
    </row>
    <row r="168" spans="1:11" x14ac:dyDescent="0.3">
      <c r="A168" s="650"/>
      <c r="B168" s="654"/>
      <c r="C168" s="654"/>
      <c r="D168" s="654"/>
      <c r="E168" s="654"/>
      <c r="F168" s="654"/>
      <c r="G168" s="652"/>
      <c r="H168" s="653"/>
      <c r="I168" s="654"/>
      <c r="J168" s="654"/>
      <c r="K168" s="292"/>
    </row>
    <row r="169" spans="1:11" x14ac:dyDescent="0.3">
      <c r="A169" s="650"/>
    </row>
    <row r="170" spans="1:11" x14ac:dyDescent="0.3">
      <c r="A170" s="650"/>
    </row>
    <row r="171" spans="1:11" x14ac:dyDescent="0.3">
      <c r="A171" s="650"/>
    </row>
    <row r="172" spans="1:11" x14ac:dyDescent="0.3">
      <c r="A172" s="650"/>
    </row>
    <row r="173" spans="1:11" x14ac:dyDescent="0.3">
      <c r="A173" s="650"/>
    </row>
    <row r="174" spans="1:11" x14ac:dyDescent="0.3">
      <c r="A174" s="650"/>
    </row>
    <row r="175" spans="1:11" x14ac:dyDescent="0.3">
      <c r="A175" s="650"/>
    </row>
    <row r="176" spans="1:11" x14ac:dyDescent="0.3">
      <c r="A176" s="650"/>
    </row>
    <row r="177" spans="1:1" x14ac:dyDescent="0.3">
      <c r="A177" s="650"/>
    </row>
    <row r="178" spans="1:1" x14ac:dyDescent="0.3">
      <c r="A178" s="650"/>
    </row>
    <row r="179" spans="1:1" x14ac:dyDescent="0.3">
      <c r="A179" s="650"/>
    </row>
    <row r="180" spans="1:1" x14ac:dyDescent="0.3">
      <c r="A180" s="650"/>
    </row>
    <row r="181" spans="1:1" x14ac:dyDescent="0.3">
      <c r="A181" s="650"/>
    </row>
    <row r="182" spans="1:1" x14ac:dyDescent="0.3">
      <c r="A182" s="650"/>
    </row>
    <row r="183" spans="1:1" x14ac:dyDescent="0.3">
      <c r="A183" s="650"/>
    </row>
    <row r="184" spans="1:1" x14ac:dyDescent="0.3">
      <c r="A184" s="650"/>
    </row>
    <row r="185" spans="1:1" x14ac:dyDescent="0.3">
      <c r="A185" s="650"/>
    </row>
    <row r="186" spans="1:1" x14ac:dyDescent="0.3">
      <c r="A186" s="650"/>
    </row>
    <row r="187" spans="1:1" x14ac:dyDescent="0.3">
      <c r="A187" s="650"/>
    </row>
    <row r="188" spans="1:1" x14ac:dyDescent="0.3">
      <c r="A188" s="650"/>
    </row>
    <row r="189" spans="1:1" x14ac:dyDescent="0.3">
      <c r="A189" s="650"/>
    </row>
    <row r="190" spans="1:1" x14ac:dyDescent="0.3">
      <c r="A190" s="650"/>
    </row>
    <row r="191" spans="1:1" x14ac:dyDescent="0.3">
      <c r="A191" s="650"/>
    </row>
    <row r="192" spans="1:1" x14ac:dyDescent="0.3">
      <c r="A192" s="650"/>
    </row>
    <row r="193" spans="1:1" x14ac:dyDescent="0.3">
      <c r="A193" s="650"/>
    </row>
    <row r="194" spans="1:1" x14ac:dyDescent="0.3">
      <c r="A194" s="650"/>
    </row>
  </sheetData>
  <mergeCells count="4">
    <mergeCell ref="B2:F2"/>
    <mergeCell ref="J2:K2"/>
    <mergeCell ref="L2:S2"/>
    <mergeCell ref="A1:S1"/>
  </mergeCells>
  <conditionalFormatting sqref="A57:S171">
    <cfRule type="expression" dxfId="0" priority="1">
      <formula>MOD(ROW(),2)</formula>
    </cfRule>
  </conditionalFormatting>
  <pageMargins left="0.7" right="0.7" top="0.75" bottom="0.75" header="0.3" footer="0.3"/>
  <pageSetup orientation="portrait" verticalDpi="1200" r:id="rId1"/>
  <ignoredErrors>
    <ignoredError sqref="I6 I111:I113 I107:I109 I103:I105 I99:I101 I95:I97 I87 I67:I68 I63:I65 I55:I57 I71:I77 I43:I45 I27:I29 I91:I93 I83:I85 I59:I61 I51:I53 I10:I26 I54 I62 I86 I94 I30:I42 I46:I50 I78:I82 I58 I66 I69:I70 I88:I90 I98 I102 I106 I110 I114:I146" 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76"/>
  <sheetViews>
    <sheetView topLeftCell="A82" workbookViewId="0">
      <selection activeCell="B35" sqref="B35"/>
    </sheetView>
  </sheetViews>
  <sheetFormatPr defaultColWidth="0" defaultRowHeight="13" zeroHeight="1" x14ac:dyDescent="0.3"/>
  <cols>
    <col min="1" max="1" width="12.81640625" style="185" bestFit="1" customWidth="1"/>
    <col min="2" max="2" width="31.1796875" style="184" customWidth="1"/>
    <col min="3" max="4" width="24.453125" style="184" customWidth="1"/>
    <col min="5" max="5" width="23.1796875" style="184" customWidth="1"/>
    <col min="6" max="6" width="19.54296875" style="192" customWidth="1"/>
    <col min="7" max="9" width="19.54296875" style="184" customWidth="1"/>
    <col min="10" max="16384" width="19.54296875" style="184" hidden="1"/>
  </cols>
  <sheetData>
    <row r="1" spans="1:8" ht="13.5" hidden="1" customHeight="1" x14ac:dyDescent="0.3"/>
    <row r="2" spans="1:8" ht="7.5" customHeight="1" thickBot="1" x14ac:dyDescent="0.35"/>
    <row r="3" spans="1:8" ht="33" customHeight="1" thickBot="1" x14ac:dyDescent="0.35">
      <c r="A3" s="184"/>
      <c r="B3" s="854" t="s">
        <v>77</v>
      </c>
      <c r="C3" s="855"/>
      <c r="D3" s="855"/>
      <c r="E3" s="855"/>
      <c r="F3" s="856"/>
    </row>
    <row r="4" spans="1:8" ht="45.75" customHeight="1" thickBot="1" x14ac:dyDescent="0.35">
      <c r="C4" s="212" t="s">
        <v>1</v>
      </c>
      <c r="D4" s="211" t="s">
        <v>2</v>
      </c>
      <c r="E4" s="213" t="s">
        <v>3</v>
      </c>
      <c r="F4" s="214" t="s">
        <v>4</v>
      </c>
    </row>
    <row r="5" spans="1:8" s="187" customFormat="1" ht="39.75" customHeight="1" thickBot="1" x14ac:dyDescent="0.35">
      <c r="A5" s="186" t="s">
        <v>78</v>
      </c>
      <c r="B5" s="186" t="s">
        <v>79</v>
      </c>
      <c r="C5" s="202" t="s">
        <v>80</v>
      </c>
      <c r="D5" s="200" t="s">
        <v>80</v>
      </c>
      <c r="E5" s="200" t="s">
        <v>81</v>
      </c>
      <c r="F5" s="201" t="s">
        <v>4</v>
      </c>
    </row>
    <row r="6" spans="1:8" s="190" customFormat="1" x14ac:dyDescent="0.3">
      <c r="A6" s="189">
        <v>985</v>
      </c>
      <c r="B6" s="188" t="s">
        <v>82</v>
      </c>
      <c r="C6" s="510">
        <v>6984428.7256884323</v>
      </c>
      <c r="D6" s="216">
        <v>7353112.3428299287</v>
      </c>
      <c r="E6" s="199">
        <f>C6-D6</f>
        <v>-368683.61714149639</v>
      </c>
      <c r="F6" s="198">
        <f>(C6-D6)/D6</f>
        <v>-5.0139804745537767E-2</v>
      </c>
      <c r="G6" s="322"/>
      <c r="H6" s="324"/>
    </row>
    <row r="7" spans="1:8" s="190" customFormat="1" x14ac:dyDescent="0.3">
      <c r="A7" s="189">
        <v>171</v>
      </c>
      <c r="B7" s="188" t="s">
        <v>83</v>
      </c>
      <c r="C7" s="511">
        <v>120898.94978056708</v>
      </c>
      <c r="D7" s="197">
        <v>120736.03845827476</v>
      </c>
      <c r="E7" s="199">
        <f t="shared" ref="E7:E70" si="0">C7-D7</f>
        <v>162.9113222923188</v>
      </c>
      <c r="F7" s="198">
        <f t="shared" ref="F7:F70" si="1">(C7-D7)/D7</f>
        <v>1.3493181023048011E-3</v>
      </c>
      <c r="G7" s="322"/>
      <c r="H7" s="324"/>
    </row>
    <row r="8" spans="1:8" s="190" customFormat="1" x14ac:dyDescent="0.3">
      <c r="A8" s="215">
        <v>51</v>
      </c>
      <c r="B8" s="188" t="s">
        <v>84</v>
      </c>
      <c r="C8" s="511">
        <v>242997.19506115923</v>
      </c>
      <c r="D8" s="197">
        <v>285879.05301312852</v>
      </c>
      <c r="E8" s="199">
        <f t="shared" si="0"/>
        <v>-42881.857951969287</v>
      </c>
      <c r="F8" s="198">
        <f t="shared" si="1"/>
        <v>-0.15000000000000002</v>
      </c>
      <c r="G8" s="322"/>
      <c r="H8" s="324"/>
    </row>
    <row r="9" spans="1:8" s="190" customFormat="1" x14ac:dyDescent="0.3">
      <c r="A9" s="215">
        <v>10</v>
      </c>
      <c r="B9" s="188" t="s">
        <v>85</v>
      </c>
      <c r="C9" s="511">
        <v>1653225.4554664528</v>
      </c>
      <c r="D9" s="197">
        <v>1559255.8923475586</v>
      </c>
      <c r="E9" s="199">
        <f t="shared" si="0"/>
        <v>93969.563118894119</v>
      </c>
      <c r="F9" s="198">
        <f t="shared" si="1"/>
        <v>6.026564567116497E-2</v>
      </c>
      <c r="G9" s="322"/>
      <c r="H9" s="324"/>
    </row>
    <row r="10" spans="1:8" s="190" customFormat="1" x14ac:dyDescent="0.3">
      <c r="A10" s="189">
        <v>793</v>
      </c>
      <c r="B10" s="188" t="s">
        <v>86</v>
      </c>
      <c r="C10" s="511">
        <v>746478.27890601859</v>
      </c>
      <c r="D10" s="197">
        <v>878209.73988943372</v>
      </c>
      <c r="E10" s="199">
        <f t="shared" si="0"/>
        <v>-131731.46098341513</v>
      </c>
      <c r="F10" s="198">
        <f t="shared" si="1"/>
        <v>-0.15000000000000008</v>
      </c>
      <c r="G10" s="322"/>
      <c r="H10" s="324"/>
    </row>
    <row r="11" spans="1:8" s="190" customFormat="1" x14ac:dyDescent="0.3">
      <c r="A11" s="215">
        <v>541</v>
      </c>
      <c r="B11" s="188" t="s">
        <v>87</v>
      </c>
      <c r="C11" s="511">
        <v>655755.61852966365</v>
      </c>
      <c r="D11" s="197">
        <v>709209.15653108642</v>
      </c>
      <c r="E11" s="199">
        <f t="shared" si="0"/>
        <v>-53453.53800142277</v>
      </c>
      <c r="F11" s="198">
        <f t="shared" si="1"/>
        <v>-7.5370625871325397E-2</v>
      </c>
      <c r="G11" s="322"/>
      <c r="H11" s="324"/>
    </row>
    <row r="12" spans="1:8" s="190" customFormat="1" x14ac:dyDescent="0.3">
      <c r="A12" s="189">
        <v>794</v>
      </c>
      <c r="B12" s="188" t="s">
        <v>88</v>
      </c>
      <c r="C12" s="511">
        <v>1867593.1428753636</v>
      </c>
      <c r="D12" s="197">
        <v>2348595.4622063106</v>
      </c>
      <c r="E12" s="199">
        <f t="shared" si="0"/>
        <v>-481002.31933094701</v>
      </c>
      <c r="F12" s="198">
        <f t="shared" si="1"/>
        <v>-0.20480424452454882</v>
      </c>
      <c r="G12" s="322"/>
      <c r="H12" s="324"/>
    </row>
    <row r="13" spans="1:8" s="190" customFormat="1" x14ac:dyDescent="0.3">
      <c r="A13" s="215">
        <v>20</v>
      </c>
      <c r="B13" s="188" t="s">
        <v>89</v>
      </c>
      <c r="C13" s="511">
        <v>2102553.8279112321</v>
      </c>
      <c r="D13" s="197">
        <v>2121743.1936053964</v>
      </c>
      <c r="E13" s="199">
        <f t="shared" si="0"/>
        <v>-19189.365694164298</v>
      </c>
      <c r="F13" s="198">
        <f t="shared" si="1"/>
        <v>-9.0441509377751552E-3</v>
      </c>
      <c r="G13" s="322"/>
      <c r="H13" s="324"/>
    </row>
    <row r="14" spans="1:8" s="190" customFormat="1" x14ac:dyDescent="0.3">
      <c r="A14" s="215">
        <v>172</v>
      </c>
      <c r="B14" s="188" t="s">
        <v>90</v>
      </c>
      <c r="C14" s="511">
        <v>93637.276066517486</v>
      </c>
      <c r="D14" s="197">
        <v>104041.4178516861</v>
      </c>
      <c r="E14" s="199">
        <f t="shared" si="0"/>
        <v>-10404.141785168613</v>
      </c>
      <c r="F14" s="198">
        <f t="shared" si="1"/>
        <v>-0.10000000000000003</v>
      </c>
      <c r="G14" s="322"/>
      <c r="H14" s="324"/>
    </row>
    <row r="15" spans="1:8" s="190" customFormat="1" x14ac:dyDescent="0.3">
      <c r="A15" s="215">
        <v>30</v>
      </c>
      <c r="B15" s="188" t="s">
        <v>91</v>
      </c>
      <c r="C15" s="511">
        <v>785965.11024918663</v>
      </c>
      <c r="D15" s="197">
        <v>793368.10858866305</v>
      </c>
      <c r="E15" s="199">
        <f t="shared" si="0"/>
        <v>-7402.9983394764131</v>
      </c>
      <c r="F15" s="198">
        <f t="shared" si="1"/>
        <v>-9.331101489125573E-3</v>
      </c>
      <c r="G15" s="322"/>
      <c r="H15" s="324"/>
    </row>
    <row r="16" spans="1:8" s="190" customFormat="1" x14ac:dyDescent="0.3">
      <c r="A16" s="215">
        <v>40</v>
      </c>
      <c r="B16" s="188" t="s">
        <v>92</v>
      </c>
      <c r="C16" s="511">
        <v>705683.96232075396</v>
      </c>
      <c r="D16" s="197">
        <v>669822.06351943815</v>
      </c>
      <c r="E16" s="199">
        <f t="shared" si="0"/>
        <v>35861.898801315809</v>
      </c>
      <c r="F16" s="198">
        <f t="shared" si="1"/>
        <v>5.3539440926874009E-2</v>
      </c>
      <c r="G16" s="322"/>
      <c r="H16" s="324"/>
    </row>
    <row r="17" spans="1:8" s="190" customFormat="1" x14ac:dyDescent="0.3">
      <c r="A17" s="215">
        <v>50</v>
      </c>
      <c r="B17" s="188" t="s">
        <v>93</v>
      </c>
      <c r="C17" s="511">
        <v>2250426.5967622045</v>
      </c>
      <c r="D17" s="197">
        <v>2254149.38381299</v>
      </c>
      <c r="E17" s="199">
        <f t="shared" si="0"/>
        <v>-3722.7870507854968</v>
      </c>
      <c r="F17" s="198">
        <f t="shared" si="1"/>
        <v>-1.6515263263024047E-3</v>
      </c>
      <c r="G17" s="322"/>
      <c r="H17" s="324"/>
    </row>
    <row r="18" spans="1:8" s="190" customFormat="1" x14ac:dyDescent="0.3">
      <c r="A18" s="215">
        <v>274</v>
      </c>
      <c r="B18" s="188" t="s">
        <v>94</v>
      </c>
      <c r="C18" s="511">
        <v>95796.685786742746</v>
      </c>
      <c r="D18" s="197">
        <v>91453.85729768395</v>
      </c>
      <c r="E18" s="199">
        <f t="shared" si="0"/>
        <v>4342.8284890587965</v>
      </c>
      <c r="F18" s="198">
        <f t="shared" si="1"/>
        <v>4.7486553518708473E-2</v>
      </c>
      <c r="G18" s="322"/>
      <c r="H18" s="324"/>
    </row>
    <row r="19" spans="1:8" s="190" customFormat="1" x14ac:dyDescent="0.3">
      <c r="A19" s="215">
        <v>60</v>
      </c>
      <c r="B19" s="188" t="s">
        <v>95</v>
      </c>
      <c r="C19" s="511">
        <v>1937746.5597909701</v>
      </c>
      <c r="D19" s="197">
        <v>2092741.3866987731</v>
      </c>
      <c r="E19" s="199">
        <f t="shared" si="0"/>
        <v>-154994.82690780307</v>
      </c>
      <c r="F19" s="198">
        <f t="shared" si="1"/>
        <v>-7.4063058098307141E-2</v>
      </c>
      <c r="G19" s="322"/>
      <c r="H19" s="324"/>
    </row>
    <row r="20" spans="1:8" s="190" customFormat="1" x14ac:dyDescent="0.3">
      <c r="A20" s="215">
        <v>821</v>
      </c>
      <c r="B20" s="188" t="s">
        <v>96</v>
      </c>
      <c r="C20" s="511">
        <v>1110980.3628425845</v>
      </c>
      <c r="D20" s="197">
        <v>1109860.3786427102</v>
      </c>
      <c r="E20" s="199">
        <f t="shared" si="0"/>
        <v>1119.9841998743359</v>
      </c>
      <c r="F20" s="198">
        <f t="shared" si="1"/>
        <v>1.0091217070421115E-3</v>
      </c>
      <c r="G20" s="322"/>
      <c r="H20" s="324"/>
    </row>
    <row r="21" spans="1:8" s="190" customFormat="1" x14ac:dyDescent="0.3">
      <c r="A21" s="215">
        <v>70</v>
      </c>
      <c r="B21" s="188" t="s">
        <v>97</v>
      </c>
      <c r="C21" s="511">
        <v>2098954.6759044048</v>
      </c>
      <c r="D21" s="197">
        <v>2108004.2399611669</v>
      </c>
      <c r="E21" s="199">
        <f t="shared" si="0"/>
        <v>-9049.5640567620285</v>
      </c>
      <c r="F21" s="198">
        <f t="shared" si="1"/>
        <v>-4.2929534415588923E-3</v>
      </c>
      <c r="G21" s="322"/>
      <c r="H21" s="324"/>
    </row>
    <row r="22" spans="1:8" s="190" customFormat="1" x14ac:dyDescent="0.3">
      <c r="A22" s="215">
        <v>80</v>
      </c>
      <c r="B22" s="188" t="s">
        <v>98</v>
      </c>
      <c r="C22" s="511">
        <v>478241.05290593026</v>
      </c>
      <c r="D22" s="197">
        <v>479012.16878260829</v>
      </c>
      <c r="E22" s="199">
        <f t="shared" si="0"/>
        <v>-771.11587667802814</v>
      </c>
      <c r="F22" s="198">
        <f t="shared" si="1"/>
        <v>-1.6098043576592022E-3</v>
      </c>
      <c r="G22" s="322"/>
      <c r="H22" s="324"/>
    </row>
    <row r="23" spans="1:8" s="190" customFormat="1" x14ac:dyDescent="0.3">
      <c r="A23" s="215">
        <v>100</v>
      </c>
      <c r="B23" s="188" t="s">
        <v>99</v>
      </c>
      <c r="C23" s="511">
        <v>1982393.4149316256</v>
      </c>
      <c r="D23" s="197">
        <v>2002771.2234930585</v>
      </c>
      <c r="E23" s="199">
        <f t="shared" si="0"/>
        <v>-20377.808561432874</v>
      </c>
      <c r="F23" s="198">
        <f t="shared" si="1"/>
        <v>-1.0174805950073361E-2</v>
      </c>
      <c r="G23" s="322"/>
      <c r="H23" s="324"/>
    </row>
    <row r="24" spans="1:8" s="190" customFormat="1" x14ac:dyDescent="0.3">
      <c r="A24" s="215">
        <v>110</v>
      </c>
      <c r="B24" s="188" t="s">
        <v>100</v>
      </c>
      <c r="C24" s="511">
        <v>748512.83631290519</v>
      </c>
      <c r="D24" s="197">
        <v>828083.79089787323</v>
      </c>
      <c r="E24" s="199">
        <f t="shared" si="0"/>
        <v>-79570.954584968043</v>
      </c>
      <c r="F24" s="198">
        <f t="shared" si="1"/>
        <v>-9.6090462655585837E-2</v>
      </c>
      <c r="G24" s="322"/>
      <c r="H24" s="324"/>
    </row>
    <row r="25" spans="1:8" s="190" customFormat="1" x14ac:dyDescent="0.3">
      <c r="A25" s="215">
        <v>120</v>
      </c>
      <c r="B25" s="188" t="s">
        <v>101</v>
      </c>
      <c r="C25" s="511">
        <v>619004.73685451946</v>
      </c>
      <c r="D25" s="197">
        <v>648977.58102399006</v>
      </c>
      <c r="E25" s="199">
        <f t="shared" si="0"/>
        <v>-29972.844169470598</v>
      </c>
      <c r="F25" s="198">
        <f t="shared" si="1"/>
        <v>-4.618471430427213E-2</v>
      </c>
      <c r="G25" s="322"/>
      <c r="H25" s="324"/>
    </row>
    <row r="26" spans="1:8" s="190" customFormat="1" x14ac:dyDescent="0.3">
      <c r="A26" s="215">
        <v>130</v>
      </c>
      <c r="B26" s="188" t="s">
        <v>102</v>
      </c>
      <c r="C26" s="511">
        <v>1488725.1650764032</v>
      </c>
      <c r="D26" s="197">
        <v>1544691.7923604972</v>
      </c>
      <c r="E26" s="199">
        <f t="shared" si="0"/>
        <v>-55966.627284093993</v>
      </c>
      <c r="F26" s="198">
        <f t="shared" si="1"/>
        <v>-3.6231581964043094E-2</v>
      </c>
      <c r="G26" s="322"/>
      <c r="H26" s="324"/>
    </row>
    <row r="27" spans="1:8" s="190" customFormat="1" x14ac:dyDescent="0.3">
      <c r="A27" s="215">
        <v>140</v>
      </c>
      <c r="B27" s="188" t="s">
        <v>103</v>
      </c>
      <c r="C27" s="511">
        <v>429554.38794261648</v>
      </c>
      <c r="D27" s="197">
        <v>435204.9139870269</v>
      </c>
      <c r="E27" s="199">
        <f t="shared" si="0"/>
        <v>-5650.5260444104206</v>
      </c>
      <c r="F27" s="198">
        <f t="shared" si="1"/>
        <v>-1.2983598904351659E-2</v>
      </c>
      <c r="G27" s="322"/>
      <c r="H27" s="324"/>
    </row>
    <row r="28" spans="1:8" s="190" customFormat="1" x14ac:dyDescent="0.3">
      <c r="A28" s="215">
        <v>61</v>
      </c>
      <c r="B28" s="188" t="s">
        <v>104</v>
      </c>
      <c r="C28" s="511">
        <v>1521383.3491763333</v>
      </c>
      <c r="D28" s="197">
        <v>1622201.7795372512</v>
      </c>
      <c r="E28" s="199">
        <f t="shared" si="0"/>
        <v>-100818.43036091793</v>
      </c>
      <c r="F28" s="198">
        <f t="shared" si="1"/>
        <v>-6.214913066466822E-2</v>
      </c>
      <c r="G28" s="322"/>
      <c r="H28" s="324"/>
    </row>
    <row r="29" spans="1:8" s="190" customFormat="1" x14ac:dyDescent="0.3">
      <c r="A29" s="215">
        <v>11</v>
      </c>
      <c r="B29" s="188" t="s">
        <v>105</v>
      </c>
      <c r="C29" s="511">
        <v>201666.78321813594</v>
      </c>
      <c r="D29" s="197">
        <v>201802.87067007014</v>
      </c>
      <c r="E29" s="199">
        <f t="shared" si="0"/>
        <v>-136.08745193420327</v>
      </c>
      <c r="F29" s="198">
        <f t="shared" si="1"/>
        <v>-6.7435835517272804E-4</v>
      </c>
      <c r="G29" s="322"/>
      <c r="H29" s="324"/>
    </row>
    <row r="30" spans="1:8" s="190" customFormat="1" x14ac:dyDescent="0.3">
      <c r="A30" s="215">
        <v>150</v>
      </c>
      <c r="B30" s="188" t="s">
        <v>106</v>
      </c>
      <c r="C30" s="511">
        <v>2009314.6332264428</v>
      </c>
      <c r="D30" s="197">
        <v>2023776.7842748696</v>
      </c>
      <c r="E30" s="199">
        <f t="shared" si="0"/>
        <v>-14462.151048426749</v>
      </c>
      <c r="F30" s="198">
        <f t="shared" si="1"/>
        <v>-7.1461196515348992E-3</v>
      </c>
      <c r="G30" s="322"/>
      <c r="H30" s="324"/>
    </row>
    <row r="31" spans="1:8" s="190" customFormat="1" x14ac:dyDescent="0.3">
      <c r="A31" s="215">
        <v>160</v>
      </c>
      <c r="B31" s="188" t="s">
        <v>107</v>
      </c>
      <c r="C31" s="511">
        <v>1105702.7199696021</v>
      </c>
      <c r="D31" s="197">
        <v>1115103.2894685061</v>
      </c>
      <c r="E31" s="199">
        <f t="shared" si="0"/>
        <v>-9400.5694989040494</v>
      </c>
      <c r="F31" s="198">
        <f t="shared" si="1"/>
        <v>-8.4302230902615852E-3</v>
      </c>
      <c r="G31" s="322"/>
      <c r="H31" s="324"/>
    </row>
    <row r="32" spans="1:8" s="190" customFormat="1" x14ac:dyDescent="0.3">
      <c r="A32" s="189">
        <v>795</v>
      </c>
      <c r="B32" s="188" t="s">
        <v>108</v>
      </c>
      <c r="C32" s="511">
        <v>1813353.7931516098</v>
      </c>
      <c r="D32" s="197">
        <v>2133357.4037077762</v>
      </c>
      <c r="E32" s="199">
        <f t="shared" si="0"/>
        <v>-320003.61055616639</v>
      </c>
      <c r="F32" s="198">
        <f t="shared" si="1"/>
        <v>-0.14999999999999997</v>
      </c>
      <c r="G32" s="322"/>
      <c r="H32" s="324"/>
    </row>
    <row r="33" spans="1:8" s="190" customFormat="1" x14ac:dyDescent="0.3">
      <c r="A33" s="215">
        <v>170</v>
      </c>
      <c r="B33" s="188" t="s">
        <v>109</v>
      </c>
      <c r="C33" s="511">
        <v>424986.21719972842</v>
      </c>
      <c r="D33" s="197">
        <v>430703.691315423</v>
      </c>
      <c r="E33" s="199">
        <f t="shared" si="0"/>
        <v>-5717.474115694582</v>
      </c>
      <c r="F33" s="198">
        <f t="shared" si="1"/>
        <v>-1.3274727454117471E-2</v>
      </c>
      <c r="G33" s="322"/>
      <c r="H33" s="324"/>
    </row>
    <row r="34" spans="1:8" s="190" customFormat="1" x14ac:dyDescent="0.3">
      <c r="A34" s="215">
        <v>180</v>
      </c>
      <c r="B34" s="188" t="s">
        <v>110</v>
      </c>
      <c r="C34" s="511">
        <v>1996286.542231984</v>
      </c>
      <c r="D34" s="197">
        <v>2016531.636044394</v>
      </c>
      <c r="E34" s="199">
        <f t="shared" si="0"/>
        <v>-20245.093812410021</v>
      </c>
      <c r="F34" s="198">
        <f t="shared" si="1"/>
        <v>-1.0039561716037627E-2</v>
      </c>
      <c r="G34" s="322"/>
      <c r="H34" s="324"/>
    </row>
    <row r="35" spans="1:8" s="190" customFormat="1" x14ac:dyDescent="0.3">
      <c r="A35" s="215">
        <v>190</v>
      </c>
      <c r="B35" s="188" t="s">
        <v>111</v>
      </c>
      <c r="C35" s="511">
        <v>36417892.441688232</v>
      </c>
      <c r="D35" s="197">
        <v>36864975.809589118</v>
      </c>
      <c r="E35" s="199">
        <f t="shared" si="0"/>
        <v>-447083.36790088564</v>
      </c>
      <c r="F35" s="198">
        <f t="shared" si="1"/>
        <v>-1.2127591516948527E-2</v>
      </c>
      <c r="G35" s="322"/>
      <c r="H35" s="324"/>
    </row>
    <row r="36" spans="1:8" s="190" customFormat="1" x14ac:dyDescent="0.3">
      <c r="A36" s="215">
        <v>721</v>
      </c>
      <c r="B36" s="188" t="s">
        <v>112</v>
      </c>
      <c r="C36" s="511">
        <v>320470.26463684771</v>
      </c>
      <c r="D36" s="197">
        <v>331749.68672491173</v>
      </c>
      <c r="E36" s="199">
        <f t="shared" si="0"/>
        <v>-11279.42208806402</v>
      </c>
      <c r="F36" s="198">
        <f t="shared" si="1"/>
        <v>-3.3999797255021877E-2</v>
      </c>
      <c r="G36" s="322"/>
      <c r="H36" s="324"/>
    </row>
    <row r="37" spans="1:8" s="190" customFormat="1" x14ac:dyDescent="0.3">
      <c r="A37" s="215">
        <v>200</v>
      </c>
      <c r="B37" s="188" t="s">
        <v>113</v>
      </c>
      <c r="C37" s="511">
        <v>473002.9834219545</v>
      </c>
      <c r="D37" s="197">
        <v>476746.53364373947</v>
      </c>
      <c r="E37" s="199">
        <f t="shared" si="0"/>
        <v>-3743.5502217849717</v>
      </c>
      <c r="F37" s="198">
        <f t="shared" si="1"/>
        <v>-7.8522861890012851E-3</v>
      </c>
      <c r="G37" s="322"/>
      <c r="H37" s="324"/>
    </row>
    <row r="38" spans="1:8" s="190" customFormat="1" x14ac:dyDescent="0.3">
      <c r="A38" s="215">
        <v>210</v>
      </c>
      <c r="B38" s="188" t="s">
        <v>114</v>
      </c>
      <c r="C38" s="511">
        <v>919344.86080442043</v>
      </c>
      <c r="D38" s="197">
        <v>891807.22310061799</v>
      </c>
      <c r="E38" s="199">
        <f t="shared" si="0"/>
        <v>27537.637703802437</v>
      </c>
      <c r="F38" s="198">
        <f t="shared" si="1"/>
        <v>3.087846452741223E-2</v>
      </c>
      <c r="G38" s="322"/>
      <c r="H38" s="324"/>
    </row>
    <row r="39" spans="1:8" s="190" customFormat="1" x14ac:dyDescent="0.3">
      <c r="A39" s="215">
        <v>220</v>
      </c>
      <c r="B39" s="188" t="s">
        <v>115</v>
      </c>
      <c r="C39" s="511">
        <v>1586799.0354862644</v>
      </c>
      <c r="D39" s="197">
        <v>1782146.7775210147</v>
      </c>
      <c r="E39" s="199">
        <f t="shared" si="0"/>
        <v>-195347.74203475029</v>
      </c>
      <c r="F39" s="198">
        <f t="shared" si="1"/>
        <v>-0.10961372233687794</v>
      </c>
      <c r="G39" s="322"/>
      <c r="H39" s="324"/>
    </row>
    <row r="40" spans="1:8" s="190" customFormat="1" x14ac:dyDescent="0.3">
      <c r="A40" s="215">
        <v>230</v>
      </c>
      <c r="B40" s="188" t="s">
        <v>116</v>
      </c>
      <c r="C40" s="511">
        <v>745420.19337840541</v>
      </c>
      <c r="D40" s="197">
        <v>826649.65930933936</v>
      </c>
      <c r="E40" s="199">
        <f t="shared" si="0"/>
        <v>-81229.465930933948</v>
      </c>
      <c r="F40" s="198">
        <f t="shared" si="1"/>
        <v>-9.8263472338209951E-2</v>
      </c>
      <c r="G40" s="322"/>
      <c r="H40" s="324"/>
    </row>
    <row r="41" spans="1:8" s="190" customFormat="1" x14ac:dyDescent="0.3">
      <c r="A41" s="215">
        <v>231</v>
      </c>
      <c r="B41" s="188" t="s">
        <v>117</v>
      </c>
      <c r="C41" s="511">
        <v>1184226.7570010631</v>
      </c>
      <c r="D41" s="197">
        <v>1196551.8117299331</v>
      </c>
      <c r="E41" s="199">
        <f t="shared" si="0"/>
        <v>-12325.054728870047</v>
      </c>
      <c r="F41" s="198">
        <f t="shared" si="1"/>
        <v>-1.0300477261449222E-2</v>
      </c>
      <c r="G41" s="322"/>
      <c r="H41" s="324"/>
    </row>
    <row r="42" spans="1:8" s="190" customFormat="1" x14ac:dyDescent="0.3">
      <c r="A42" s="215">
        <v>101</v>
      </c>
      <c r="B42" s="188" t="s">
        <v>118</v>
      </c>
      <c r="C42" s="511">
        <v>752478.94536472193</v>
      </c>
      <c r="D42" s="197">
        <v>753895.79788589769</v>
      </c>
      <c r="E42" s="199">
        <f t="shared" si="0"/>
        <v>-1416.8525211757515</v>
      </c>
      <c r="F42" s="198">
        <f t="shared" si="1"/>
        <v>-1.8793744774131139E-3</v>
      </c>
      <c r="G42" s="322"/>
      <c r="H42" s="324"/>
    </row>
    <row r="43" spans="1:8" s="190" customFormat="1" x14ac:dyDescent="0.3">
      <c r="A43" s="215">
        <v>542</v>
      </c>
      <c r="B43" s="188" t="s">
        <v>119</v>
      </c>
      <c r="C43" s="511">
        <v>124727.63493051936</v>
      </c>
      <c r="D43" s="197">
        <v>126434.54766695194</v>
      </c>
      <c r="E43" s="199">
        <f t="shared" si="0"/>
        <v>-1706.9127364325832</v>
      </c>
      <c r="F43" s="198">
        <f t="shared" si="1"/>
        <v>-1.3500366536912474E-2</v>
      </c>
      <c r="G43" s="322"/>
      <c r="H43" s="324"/>
    </row>
    <row r="44" spans="1:8" s="190" customFormat="1" x14ac:dyDescent="0.3">
      <c r="A44" s="215">
        <v>240</v>
      </c>
      <c r="B44" s="188" t="s">
        <v>120</v>
      </c>
      <c r="C44" s="511">
        <v>1055131.6210495525</v>
      </c>
      <c r="D44" s="197">
        <v>1197483.3528209017</v>
      </c>
      <c r="E44" s="199">
        <f t="shared" si="0"/>
        <v>-142351.73177134921</v>
      </c>
      <c r="F44" s="198">
        <f t="shared" si="1"/>
        <v>-0.11887575007703649</v>
      </c>
      <c r="G44" s="322"/>
      <c r="H44" s="324"/>
    </row>
    <row r="45" spans="1:8" s="190" customFormat="1" x14ac:dyDescent="0.3">
      <c r="A45" s="215">
        <v>521</v>
      </c>
      <c r="B45" s="188" t="s">
        <v>121</v>
      </c>
      <c r="C45" s="511">
        <v>364689.42819786019</v>
      </c>
      <c r="D45" s="197">
        <v>362769.8028761954</v>
      </c>
      <c r="E45" s="199">
        <f t="shared" si="0"/>
        <v>1919.6253216647892</v>
      </c>
      <c r="F45" s="198">
        <f t="shared" si="1"/>
        <v>5.2915796917085492E-3</v>
      </c>
      <c r="G45" s="322"/>
      <c r="H45" s="324"/>
    </row>
    <row r="46" spans="1:8" s="190" customFormat="1" x14ac:dyDescent="0.3">
      <c r="A46" s="215">
        <v>250</v>
      </c>
      <c r="B46" s="188" t="s">
        <v>122</v>
      </c>
      <c r="C46" s="511">
        <v>852061.73315744498</v>
      </c>
      <c r="D46" s="197">
        <v>897644.55407807091</v>
      </c>
      <c r="E46" s="199">
        <f t="shared" si="0"/>
        <v>-45582.820920625934</v>
      </c>
      <c r="F46" s="198">
        <f t="shared" si="1"/>
        <v>-5.0780479548992459E-2</v>
      </c>
      <c r="G46" s="322"/>
      <c r="H46" s="324"/>
    </row>
    <row r="47" spans="1:8" s="190" customFormat="1" x14ac:dyDescent="0.3">
      <c r="A47" s="215">
        <v>260</v>
      </c>
      <c r="B47" s="188" t="s">
        <v>123</v>
      </c>
      <c r="C47" s="511">
        <v>1287196.980332758</v>
      </c>
      <c r="D47" s="197">
        <v>1301375.1745063283</v>
      </c>
      <c r="E47" s="199">
        <f t="shared" si="0"/>
        <v>-14178.194173570257</v>
      </c>
      <c r="F47" s="198">
        <f t="shared" si="1"/>
        <v>-1.0894778424637385E-2</v>
      </c>
      <c r="G47" s="322"/>
      <c r="H47" s="324"/>
    </row>
    <row r="48" spans="1:8" s="190" customFormat="1" x14ac:dyDescent="0.3">
      <c r="A48" s="215">
        <v>941</v>
      </c>
      <c r="B48" s="188" t="s">
        <v>124</v>
      </c>
      <c r="C48" s="511">
        <v>392669.51844796236</v>
      </c>
      <c r="D48" s="197">
        <v>396215.75238241657</v>
      </c>
      <c r="E48" s="199">
        <f t="shared" si="0"/>
        <v>-3546.2339344542124</v>
      </c>
      <c r="F48" s="198">
        <f t="shared" si="1"/>
        <v>-8.9502598347767984E-3</v>
      </c>
      <c r="G48" s="322"/>
      <c r="H48" s="324"/>
    </row>
    <row r="49" spans="1:8" x14ac:dyDescent="0.3">
      <c r="A49" s="189">
        <v>796</v>
      </c>
      <c r="B49" s="188" t="s">
        <v>125</v>
      </c>
      <c r="C49" s="511">
        <v>1280362.7315861655</v>
      </c>
      <c r="D49" s="197">
        <v>1506309.0959837241</v>
      </c>
      <c r="E49" s="199">
        <f t="shared" si="0"/>
        <v>-225946.36439755862</v>
      </c>
      <c r="F49" s="198">
        <f t="shared" si="1"/>
        <v>-0.15</v>
      </c>
      <c r="G49" s="323"/>
      <c r="H49" s="324"/>
    </row>
    <row r="50" spans="1:8" x14ac:dyDescent="0.3">
      <c r="A50" s="215">
        <v>275</v>
      </c>
      <c r="B50" s="188" t="s">
        <v>126</v>
      </c>
      <c r="C50" s="511">
        <v>407421.93126892409</v>
      </c>
      <c r="D50" s="197">
        <v>471499.36945688952</v>
      </c>
      <c r="E50" s="199">
        <f t="shared" si="0"/>
        <v>-64077.438187965425</v>
      </c>
      <c r="F50" s="198">
        <f t="shared" si="1"/>
        <v>-0.13590142922518628</v>
      </c>
      <c r="G50" s="323"/>
      <c r="H50" s="324"/>
    </row>
    <row r="51" spans="1:8" x14ac:dyDescent="0.3">
      <c r="A51" s="215">
        <v>280</v>
      </c>
      <c r="B51" s="188" t="s">
        <v>127</v>
      </c>
      <c r="C51" s="511">
        <v>1003026.1888165668</v>
      </c>
      <c r="D51" s="197">
        <v>1025175.2900475378</v>
      </c>
      <c r="E51" s="199">
        <f t="shared" si="0"/>
        <v>-22149.101230970933</v>
      </c>
      <c r="F51" s="198">
        <f t="shared" si="1"/>
        <v>-2.1605184446012029E-2</v>
      </c>
      <c r="G51" s="323"/>
      <c r="H51" s="324"/>
    </row>
    <row r="52" spans="1:8" x14ac:dyDescent="0.3">
      <c r="A52" s="215">
        <v>290</v>
      </c>
      <c r="B52" s="188" t="s">
        <v>128</v>
      </c>
      <c r="C52" s="511">
        <v>978797.34335602168</v>
      </c>
      <c r="D52" s="197">
        <v>985399.60210022621</v>
      </c>
      <c r="E52" s="199">
        <f t="shared" si="0"/>
        <v>-6602.2587442045333</v>
      </c>
      <c r="F52" s="198">
        <f t="shared" si="1"/>
        <v>-6.7000826163648173E-3</v>
      </c>
      <c r="G52" s="323"/>
      <c r="H52" s="324"/>
    </row>
    <row r="53" spans="1:8" s="190" customFormat="1" x14ac:dyDescent="0.3">
      <c r="A53" s="215">
        <v>300</v>
      </c>
      <c r="B53" s="188" t="s">
        <v>129</v>
      </c>
      <c r="C53" s="511">
        <v>1985897.2431099303</v>
      </c>
      <c r="D53" s="197">
        <v>1961418.1182069317</v>
      </c>
      <c r="E53" s="199">
        <f t="shared" si="0"/>
        <v>24479.124902998563</v>
      </c>
      <c r="F53" s="198">
        <f t="shared" si="1"/>
        <v>1.2480319558471616E-2</v>
      </c>
      <c r="G53" s="322"/>
      <c r="H53" s="324"/>
    </row>
    <row r="54" spans="1:8" x14ac:dyDescent="0.3">
      <c r="A54" s="215">
        <v>301</v>
      </c>
      <c r="B54" s="188" t="s">
        <v>130</v>
      </c>
      <c r="C54" s="511">
        <v>635547.39212358219</v>
      </c>
      <c r="D54" s="197">
        <v>609915.55313048814</v>
      </c>
      <c r="E54" s="199">
        <f t="shared" si="0"/>
        <v>25631.838993094047</v>
      </c>
      <c r="F54" s="198">
        <f t="shared" si="1"/>
        <v>4.2025226052253589E-2</v>
      </c>
      <c r="G54" s="323"/>
      <c r="H54" s="324"/>
    </row>
    <row r="55" spans="1:8" x14ac:dyDescent="0.3">
      <c r="A55" s="215">
        <v>310</v>
      </c>
      <c r="B55" s="188" t="s">
        <v>131</v>
      </c>
      <c r="C55" s="511">
        <v>690662.70409326989</v>
      </c>
      <c r="D55" s="197">
        <v>707053.18963526841</v>
      </c>
      <c r="E55" s="199">
        <f t="shared" si="0"/>
        <v>-16390.485541998525</v>
      </c>
      <c r="F55" s="198">
        <f t="shared" si="1"/>
        <v>-2.3181403863623776E-2</v>
      </c>
      <c r="G55" s="323"/>
      <c r="H55" s="324"/>
    </row>
    <row r="56" spans="1:8" x14ac:dyDescent="0.3">
      <c r="A56" s="215">
        <v>320</v>
      </c>
      <c r="B56" s="188" t="s">
        <v>132</v>
      </c>
      <c r="C56" s="511">
        <v>2678313.4708632054</v>
      </c>
      <c r="D56" s="197">
        <v>2687319.6198285273</v>
      </c>
      <c r="E56" s="199">
        <f t="shared" si="0"/>
        <v>-9006.1489653219469</v>
      </c>
      <c r="F56" s="198">
        <f t="shared" si="1"/>
        <v>-3.3513501329985496E-3</v>
      </c>
      <c r="G56" s="323"/>
      <c r="H56" s="324"/>
    </row>
    <row r="57" spans="1:8" x14ac:dyDescent="0.3">
      <c r="A57" s="215">
        <v>330</v>
      </c>
      <c r="B57" s="188" t="s">
        <v>133</v>
      </c>
      <c r="C57" s="511">
        <v>12608619.818259073</v>
      </c>
      <c r="D57" s="197">
        <v>12125772.078373058</v>
      </c>
      <c r="E57" s="199">
        <f t="shared" si="0"/>
        <v>482847.73988601565</v>
      </c>
      <c r="F57" s="198">
        <f t="shared" si="1"/>
        <v>3.9819958412973935E-2</v>
      </c>
      <c r="G57" s="323"/>
      <c r="H57" s="324"/>
    </row>
    <row r="58" spans="1:8" x14ac:dyDescent="0.3">
      <c r="A58" s="215">
        <v>340</v>
      </c>
      <c r="B58" s="188" t="s">
        <v>134</v>
      </c>
      <c r="C58" s="511">
        <v>559028.29688216292</v>
      </c>
      <c r="D58" s="197">
        <v>564617.91879112797</v>
      </c>
      <c r="E58" s="199">
        <f t="shared" si="0"/>
        <v>-5589.6219089650549</v>
      </c>
      <c r="F58" s="198">
        <f t="shared" si="1"/>
        <v>-9.8998308819753435E-3</v>
      </c>
      <c r="G58" s="323"/>
      <c r="H58" s="324"/>
    </row>
    <row r="59" spans="1:8" x14ac:dyDescent="0.3">
      <c r="A59" s="215">
        <v>350</v>
      </c>
      <c r="B59" s="188" t="s">
        <v>135</v>
      </c>
      <c r="C59" s="511">
        <v>1189946.6176856365</v>
      </c>
      <c r="D59" s="197">
        <v>1260241.4186651334</v>
      </c>
      <c r="E59" s="199">
        <f t="shared" si="0"/>
        <v>-70294.800979496911</v>
      </c>
      <c r="F59" s="198">
        <f t="shared" si="1"/>
        <v>-5.577883724370384E-2</v>
      </c>
      <c r="G59" s="323"/>
      <c r="H59" s="324"/>
    </row>
    <row r="60" spans="1:8" x14ac:dyDescent="0.3">
      <c r="A60" s="215">
        <v>360</v>
      </c>
      <c r="B60" s="188" t="s">
        <v>136</v>
      </c>
      <c r="C60" s="511">
        <v>1214418.6681182974</v>
      </c>
      <c r="D60" s="197">
        <v>1221511.4026333024</v>
      </c>
      <c r="E60" s="199">
        <f t="shared" si="0"/>
        <v>-7092.7345150050242</v>
      </c>
      <c r="F60" s="198">
        <f t="shared" si="1"/>
        <v>-5.8065233772805497E-3</v>
      </c>
      <c r="G60" s="323"/>
      <c r="H60" s="324"/>
    </row>
    <row r="61" spans="1:8" x14ac:dyDescent="0.3">
      <c r="A61" s="215">
        <v>370</v>
      </c>
      <c r="B61" s="188" t="s">
        <v>137</v>
      </c>
      <c r="C61" s="511">
        <v>2205655.917382251</v>
      </c>
      <c r="D61" s="197">
        <v>2184842.7215735898</v>
      </c>
      <c r="E61" s="199">
        <f t="shared" si="0"/>
        <v>20813.19580866117</v>
      </c>
      <c r="F61" s="198">
        <f t="shared" si="1"/>
        <v>9.5261757760169014E-3</v>
      </c>
      <c r="G61" s="323"/>
      <c r="H61" s="324"/>
    </row>
    <row r="62" spans="1:8" x14ac:dyDescent="0.3">
      <c r="A62" s="215">
        <v>380</v>
      </c>
      <c r="B62" s="188" t="s">
        <v>138</v>
      </c>
      <c r="C62" s="511">
        <v>976747.77620362036</v>
      </c>
      <c r="D62" s="197">
        <v>985419.23336389626</v>
      </c>
      <c r="E62" s="199">
        <f t="shared" si="0"/>
        <v>-8671.4571602758951</v>
      </c>
      <c r="F62" s="198">
        <f t="shared" si="1"/>
        <v>-8.7997644725021258E-3</v>
      </c>
      <c r="G62" s="323"/>
      <c r="H62" s="324"/>
    </row>
    <row r="63" spans="1:8" x14ac:dyDescent="0.3">
      <c r="A63" s="215">
        <v>390</v>
      </c>
      <c r="B63" s="188" t="s">
        <v>139</v>
      </c>
      <c r="C63" s="511">
        <v>887789.19237800548</v>
      </c>
      <c r="D63" s="197">
        <v>897413.05235516338</v>
      </c>
      <c r="E63" s="199">
        <f t="shared" si="0"/>
        <v>-9623.8599771579029</v>
      </c>
      <c r="F63" s="198">
        <f t="shared" si="1"/>
        <v>-1.0724002678478015E-2</v>
      </c>
      <c r="G63" s="323"/>
      <c r="H63" s="324"/>
    </row>
    <row r="64" spans="1:8" x14ac:dyDescent="0.3">
      <c r="A64" s="215">
        <v>400</v>
      </c>
      <c r="B64" s="188" t="s">
        <v>140</v>
      </c>
      <c r="C64" s="511">
        <v>1064675.1127370605</v>
      </c>
      <c r="D64" s="197">
        <v>1047571.4956502551</v>
      </c>
      <c r="E64" s="199">
        <f t="shared" si="0"/>
        <v>17103.617086805403</v>
      </c>
      <c r="F64" s="198">
        <f t="shared" si="1"/>
        <v>1.6326921033861026E-2</v>
      </c>
      <c r="G64" s="323"/>
      <c r="H64" s="324"/>
    </row>
    <row r="65" spans="1:8" x14ac:dyDescent="0.3">
      <c r="A65" s="215">
        <v>410</v>
      </c>
      <c r="B65" s="188" t="s">
        <v>141</v>
      </c>
      <c r="C65" s="511">
        <v>1020812.7809289626</v>
      </c>
      <c r="D65" s="197">
        <v>1046274.1670225076</v>
      </c>
      <c r="E65" s="199">
        <f t="shared" si="0"/>
        <v>-25461.386093545007</v>
      </c>
      <c r="F65" s="198">
        <f t="shared" si="1"/>
        <v>-2.4335290783297412E-2</v>
      </c>
      <c r="G65" s="323"/>
      <c r="H65" s="324"/>
    </row>
    <row r="66" spans="1:8" x14ac:dyDescent="0.3">
      <c r="A66" s="215">
        <v>92</v>
      </c>
      <c r="B66" s="188" t="s">
        <v>142</v>
      </c>
      <c r="C66" s="511">
        <v>234727.61571015604</v>
      </c>
      <c r="D66" s="197">
        <v>238252.33417802531</v>
      </c>
      <c r="E66" s="199">
        <f t="shared" si="0"/>
        <v>-3524.718467869272</v>
      </c>
      <c r="F66" s="198">
        <f t="shared" si="1"/>
        <v>-1.479405639415711E-2</v>
      </c>
      <c r="G66" s="323"/>
      <c r="H66" s="324"/>
    </row>
    <row r="67" spans="1:8" x14ac:dyDescent="0.3">
      <c r="A67" s="215">
        <v>420</v>
      </c>
      <c r="B67" s="188" t="s">
        <v>143</v>
      </c>
      <c r="C67" s="511">
        <v>357121.90721458464</v>
      </c>
      <c r="D67" s="197">
        <v>360047.02070147707</v>
      </c>
      <c r="E67" s="199">
        <f t="shared" si="0"/>
        <v>-2925.1134868924273</v>
      </c>
      <c r="F67" s="198">
        <f t="shared" si="1"/>
        <v>-8.1242541076814064E-3</v>
      </c>
      <c r="G67" s="323"/>
      <c r="H67" s="324"/>
    </row>
    <row r="68" spans="1:8" x14ac:dyDescent="0.3">
      <c r="A68" s="215">
        <v>271</v>
      </c>
      <c r="B68" s="188" t="s">
        <v>144</v>
      </c>
      <c r="C68" s="511">
        <v>584594.52990528161</v>
      </c>
      <c r="D68" s="197">
        <v>590838.80186447583</v>
      </c>
      <c r="E68" s="199">
        <f t="shared" si="0"/>
        <v>-6244.271959194215</v>
      </c>
      <c r="F68" s="198">
        <f t="shared" si="1"/>
        <v>-1.0568486598188079E-2</v>
      </c>
      <c r="G68" s="323"/>
      <c r="H68" s="324"/>
    </row>
    <row r="69" spans="1:8" x14ac:dyDescent="0.3">
      <c r="A69" s="215">
        <v>430</v>
      </c>
      <c r="B69" s="188" t="s">
        <v>145</v>
      </c>
      <c r="C69" s="511">
        <v>667774.05810623406</v>
      </c>
      <c r="D69" s="197">
        <v>671954.90300557984</v>
      </c>
      <c r="E69" s="199">
        <f t="shared" si="0"/>
        <v>-4180.8448993457714</v>
      </c>
      <c r="F69" s="198">
        <f t="shared" si="1"/>
        <v>-6.2219129299381781E-3</v>
      </c>
      <c r="G69" s="323"/>
      <c r="H69" s="324"/>
    </row>
    <row r="70" spans="1:8" x14ac:dyDescent="0.3">
      <c r="A70" s="215">
        <v>93</v>
      </c>
      <c r="B70" s="188" t="s">
        <v>146</v>
      </c>
      <c r="C70" s="511">
        <v>401729.86522185296</v>
      </c>
      <c r="D70" s="197">
        <v>406081.09497096186</v>
      </c>
      <c r="E70" s="199">
        <f t="shared" si="0"/>
        <v>-4351.2297491088975</v>
      </c>
      <c r="F70" s="198">
        <f t="shared" si="1"/>
        <v>-1.071517439003174E-2</v>
      </c>
      <c r="G70" s="323"/>
      <c r="H70" s="324"/>
    </row>
    <row r="71" spans="1:8" x14ac:dyDescent="0.3">
      <c r="A71" s="215">
        <v>440</v>
      </c>
      <c r="B71" s="188" t="s">
        <v>147</v>
      </c>
      <c r="C71" s="511">
        <v>474246.0798823986</v>
      </c>
      <c r="D71" s="197">
        <v>522288.07388145354</v>
      </c>
      <c r="E71" s="199">
        <f t="shared" ref="E71:E134" si="2">C71-D71</f>
        <v>-48041.993999054946</v>
      </c>
      <c r="F71" s="198">
        <f t="shared" ref="F71:F134" si="3">(C71-D71)/D71</f>
        <v>-9.1983708611273571E-2</v>
      </c>
      <c r="G71" s="323"/>
      <c r="H71" s="324"/>
    </row>
    <row r="72" spans="1:8" x14ac:dyDescent="0.3">
      <c r="A72" s="215">
        <v>450</v>
      </c>
      <c r="B72" s="188" t="s">
        <v>148</v>
      </c>
      <c r="C72" s="511">
        <v>1786723.0085204397</v>
      </c>
      <c r="D72" s="197">
        <v>1877148.6211506661</v>
      </c>
      <c r="E72" s="199">
        <f t="shared" si="2"/>
        <v>-90425.612630226417</v>
      </c>
      <c r="F72" s="198">
        <f t="shared" si="3"/>
        <v>-4.8171791839687561E-2</v>
      </c>
      <c r="G72" s="323"/>
      <c r="H72" s="324"/>
    </row>
    <row r="73" spans="1:8" x14ac:dyDescent="0.3">
      <c r="A73" s="215">
        <v>901</v>
      </c>
      <c r="B73" s="188" t="s">
        <v>149</v>
      </c>
      <c r="C73" s="511">
        <v>1871270.8544673466</v>
      </c>
      <c r="D73" s="197">
        <v>1849256.185365855</v>
      </c>
      <c r="E73" s="199">
        <f t="shared" si="2"/>
        <v>22014.66910149157</v>
      </c>
      <c r="F73" s="198">
        <f t="shared" si="3"/>
        <v>1.1904607525828668E-2</v>
      </c>
      <c r="G73" s="323"/>
      <c r="H73" s="324"/>
    </row>
    <row r="74" spans="1:8" x14ac:dyDescent="0.3">
      <c r="A74" s="215">
        <v>460</v>
      </c>
      <c r="B74" s="188" t="s">
        <v>150</v>
      </c>
      <c r="C74" s="511">
        <v>830617.90849766263</v>
      </c>
      <c r="D74" s="197">
        <v>798548.58483320242</v>
      </c>
      <c r="E74" s="199">
        <f t="shared" si="2"/>
        <v>32069.323664460215</v>
      </c>
      <c r="F74" s="198">
        <f t="shared" si="3"/>
        <v>4.0159514741559182E-2</v>
      </c>
      <c r="G74" s="323"/>
      <c r="H74" s="324"/>
    </row>
    <row r="75" spans="1:8" x14ac:dyDescent="0.3">
      <c r="A75" s="215">
        <v>822</v>
      </c>
      <c r="B75" s="188" t="s">
        <v>151</v>
      </c>
      <c r="C75" s="511">
        <v>2252310.1769766128</v>
      </c>
      <c r="D75" s="197">
        <v>2274683.7297128364</v>
      </c>
      <c r="E75" s="199">
        <f t="shared" si="2"/>
        <v>-22373.552736223675</v>
      </c>
      <c r="F75" s="198">
        <f t="shared" si="3"/>
        <v>-9.835896060613308E-3</v>
      </c>
      <c r="G75" s="323"/>
      <c r="H75" s="324"/>
    </row>
    <row r="76" spans="1:8" x14ac:dyDescent="0.3">
      <c r="A76" s="215">
        <v>470</v>
      </c>
      <c r="B76" s="188" t="s">
        <v>152</v>
      </c>
      <c r="C76" s="511">
        <v>15147033.492629658</v>
      </c>
      <c r="D76" s="197">
        <v>15201251.459004683</v>
      </c>
      <c r="E76" s="199">
        <f t="shared" si="2"/>
        <v>-54217.966375024989</v>
      </c>
      <c r="F76" s="198">
        <f t="shared" si="3"/>
        <v>-3.5666778173653714E-3</v>
      </c>
      <c r="G76" s="323"/>
      <c r="H76" s="324"/>
    </row>
    <row r="77" spans="1:8" x14ac:dyDescent="0.3">
      <c r="A77" s="215">
        <v>480</v>
      </c>
      <c r="B77" s="188" t="s">
        <v>153</v>
      </c>
      <c r="C77" s="511">
        <v>423328.45288149</v>
      </c>
      <c r="D77" s="197">
        <v>442576.0323389179</v>
      </c>
      <c r="E77" s="199">
        <f t="shared" si="2"/>
        <v>-19247.579457427899</v>
      </c>
      <c r="F77" s="198">
        <f t="shared" si="3"/>
        <v>-4.3489882079037666E-2</v>
      </c>
      <c r="G77" s="323"/>
      <c r="H77" s="324"/>
    </row>
    <row r="78" spans="1:8" s="190" customFormat="1" x14ac:dyDescent="0.3">
      <c r="A78" s="189">
        <v>797</v>
      </c>
      <c r="B78" s="188" t="s">
        <v>154</v>
      </c>
      <c r="C78" s="511">
        <v>326484.04225433536</v>
      </c>
      <c r="D78" s="197">
        <v>380232.63335041056</v>
      </c>
      <c r="E78" s="199">
        <f t="shared" si="2"/>
        <v>-53748.591096075193</v>
      </c>
      <c r="F78" s="198">
        <f t="shared" si="3"/>
        <v>-0.14135712293411221</v>
      </c>
      <c r="G78" s="322"/>
      <c r="H78" s="324"/>
    </row>
    <row r="79" spans="1:8" x14ac:dyDescent="0.3">
      <c r="A79" s="215">
        <v>490</v>
      </c>
      <c r="B79" s="188" t="s">
        <v>155</v>
      </c>
      <c r="C79" s="511">
        <v>1761545.3570615659</v>
      </c>
      <c r="D79" s="197">
        <v>1783672.8502880468</v>
      </c>
      <c r="E79" s="199">
        <f t="shared" si="2"/>
        <v>-22127.493226480903</v>
      </c>
      <c r="F79" s="198">
        <f t="shared" si="3"/>
        <v>-1.2405578311576317E-2</v>
      </c>
      <c r="G79" s="323"/>
      <c r="H79" s="324"/>
    </row>
    <row r="80" spans="1:8" x14ac:dyDescent="0.3">
      <c r="A80" s="215">
        <v>500</v>
      </c>
      <c r="B80" s="188" t="s">
        <v>156</v>
      </c>
      <c r="C80" s="511">
        <v>2067742.5920745272</v>
      </c>
      <c r="D80" s="197">
        <v>2086904.4169295495</v>
      </c>
      <c r="E80" s="199">
        <f t="shared" si="2"/>
        <v>-19161.824855022365</v>
      </c>
      <c r="F80" s="198">
        <f t="shared" si="3"/>
        <v>-9.181936987423242E-3</v>
      </c>
      <c r="G80" s="323"/>
      <c r="H80" s="324"/>
    </row>
    <row r="81" spans="1:8" x14ac:dyDescent="0.3">
      <c r="A81" s="215">
        <v>951</v>
      </c>
      <c r="B81" s="188" t="s">
        <v>157</v>
      </c>
      <c r="C81" s="511">
        <v>654954.75834067445</v>
      </c>
      <c r="D81" s="197">
        <v>649617.5626865658</v>
      </c>
      <c r="E81" s="199">
        <f t="shared" si="2"/>
        <v>5337.1956541086547</v>
      </c>
      <c r="F81" s="198">
        <f t="shared" si="3"/>
        <v>8.2159041883598221E-3</v>
      </c>
      <c r="G81" s="323"/>
      <c r="H81" s="324"/>
    </row>
    <row r="82" spans="1:8" x14ac:dyDescent="0.3">
      <c r="A82" s="215">
        <v>531</v>
      </c>
      <c r="B82" s="188" t="s">
        <v>158</v>
      </c>
      <c r="C82" s="511">
        <v>349999.21184289403</v>
      </c>
      <c r="D82" s="197">
        <v>388888.01315877109</v>
      </c>
      <c r="E82" s="199">
        <f t="shared" si="2"/>
        <v>-38888.801315877063</v>
      </c>
      <c r="F82" s="198">
        <f t="shared" si="3"/>
        <v>-9.9999999999999881E-2</v>
      </c>
      <c r="G82" s="323"/>
      <c r="H82" s="324"/>
    </row>
    <row r="83" spans="1:8" x14ac:dyDescent="0.3">
      <c r="A83" s="215">
        <v>510</v>
      </c>
      <c r="B83" s="188" t="s">
        <v>159</v>
      </c>
      <c r="C83" s="511">
        <v>545766.12029537803</v>
      </c>
      <c r="D83" s="197">
        <v>561621.8497928977</v>
      </c>
      <c r="E83" s="199">
        <f t="shared" si="2"/>
        <v>-15855.729497519671</v>
      </c>
      <c r="F83" s="198">
        <f t="shared" si="3"/>
        <v>-2.8232038164766188E-2</v>
      </c>
      <c r="G83" s="323"/>
      <c r="H83" s="324"/>
    </row>
    <row r="84" spans="1:8" x14ac:dyDescent="0.3">
      <c r="A84" s="215">
        <v>391</v>
      </c>
      <c r="B84" s="188" t="s">
        <v>160</v>
      </c>
      <c r="C84" s="511">
        <v>250149.07586295783</v>
      </c>
      <c r="D84" s="197">
        <v>255883.34525752877</v>
      </c>
      <c r="E84" s="199">
        <f t="shared" si="2"/>
        <v>-5734.2693945709325</v>
      </c>
      <c r="F84" s="198">
        <f t="shared" si="3"/>
        <v>-2.240970153332875E-2</v>
      </c>
      <c r="G84" s="323"/>
      <c r="H84" s="324"/>
    </row>
    <row r="85" spans="1:8" x14ac:dyDescent="0.3">
      <c r="A85" s="215">
        <v>520</v>
      </c>
      <c r="B85" s="188" t="s">
        <v>161</v>
      </c>
      <c r="C85" s="511">
        <v>773984.96119535097</v>
      </c>
      <c r="D85" s="197">
        <v>779265.96158928773</v>
      </c>
      <c r="E85" s="199">
        <f t="shared" si="2"/>
        <v>-5281.0003939367598</v>
      </c>
      <c r="F85" s="198">
        <f t="shared" si="3"/>
        <v>-6.7768908873760249E-3</v>
      </c>
      <c r="G85" s="323"/>
      <c r="H85" s="324"/>
    </row>
    <row r="86" spans="1:8" x14ac:dyDescent="0.3">
      <c r="A86" s="215">
        <v>530</v>
      </c>
      <c r="B86" s="188" t="s">
        <v>162</v>
      </c>
      <c r="C86" s="511">
        <v>841305.18450475193</v>
      </c>
      <c r="D86" s="197">
        <v>903872.10843380436</v>
      </c>
      <c r="E86" s="199">
        <f t="shared" si="2"/>
        <v>-62566.923929052427</v>
      </c>
      <c r="F86" s="198">
        <f t="shared" si="3"/>
        <v>-6.9220991935978693E-2</v>
      </c>
      <c r="G86" s="323"/>
      <c r="H86" s="324"/>
    </row>
    <row r="87" spans="1:8" x14ac:dyDescent="0.3">
      <c r="A87" s="215">
        <v>560</v>
      </c>
      <c r="B87" s="188" t="s">
        <v>163</v>
      </c>
      <c r="C87" s="511">
        <v>1079891.3056408386</v>
      </c>
      <c r="D87" s="197">
        <v>1180134.4309113333</v>
      </c>
      <c r="E87" s="199">
        <f t="shared" si="2"/>
        <v>-100243.12527049473</v>
      </c>
      <c r="F87" s="198">
        <f t="shared" si="3"/>
        <v>-8.4942124087578855E-2</v>
      </c>
      <c r="G87" s="323"/>
      <c r="H87" s="324"/>
    </row>
    <row r="88" spans="1:8" x14ac:dyDescent="0.3">
      <c r="A88" s="215">
        <v>570</v>
      </c>
      <c r="B88" s="188" t="s">
        <v>164</v>
      </c>
      <c r="C88" s="511">
        <v>5181004.5402682563</v>
      </c>
      <c r="D88" s="197">
        <v>5020582.003357837</v>
      </c>
      <c r="E88" s="199">
        <f t="shared" si="2"/>
        <v>160422.53691041935</v>
      </c>
      <c r="F88" s="198">
        <f t="shared" si="3"/>
        <v>3.1952976129685055E-2</v>
      </c>
      <c r="G88" s="323"/>
      <c r="H88" s="324"/>
    </row>
    <row r="89" spans="1:8" x14ac:dyDescent="0.3">
      <c r="A89" s="215">
        <v>161</v>
      </c>
      <c r="B89" s="188" t="s">
        <v>165</v>
      </c>
      <c r="C89" s="511">
        <v>398153.86373698193</v>
      </c>
      <c r="D89" s="197">
        <v>403089.47475121502</v>
      </c>
      <c r="E89" s="199">
        <f t="shared" si="2"/>
        <v>-4935.6110142330872</v>
      </c>
      <c r="F89" s="198">
        <f t="shared" si="3"/>
        <v>-1.2244455197643956E-2</v>
      </c>
      <c r="G89" s="323"/>
      <c r="H89" s="324"/>
    </row>
    <row r="90" spans="1:8" s="190" customFormat="1" x14ac:dyDescent="0.3">
      <c r="A90" s="215">
        <v>580</v>
      </c>
      <c r="B90" s="188" t="s">
        <v>166</v>
      </c>
      <c r="C90" s="511">
        <v>1066919.2992151515</v>
      </c>
      <c r="D90" s="197">
        <v>1077120.2249375107</v>
      </c>
      <c r="E90" s="199">
        <f t="shared" si="2"/>
        <v>-10200.925722359214</v>
      </c>
      <c r="F90" s="198">
        <f t="shared" si="3"/>
        <v>-9.4705544341171597E-3</v>
      </c>
      <c r="G90" s="322"/>
      <c r="H90" s="324"/>
    </row>
    <row r="91" spans="1:8" s="190" customFormat="1" x14ac:dyDescent="0.3">
      <c r="A91" s="215">
        <v>590</v>
      </c>
      <c r="B91" s="188" t="s">
        <v>167</v>
      </c>
      <c r="C91" s="511">
        <v>1117265.7859040031</v>
      </c>
      <c r="D91" s="197">
        <v>1087679.4446470973</v>
      </c>
      <c r="E91" s="199">
        <f t="shared" si="2"/>
        <v>29586.341256905813</v>
      </c>
      <c r="F91" s="198">
        <f t="shared" si="3"/>
        <v>2.7201342640528838E-2</v>
      </c>
      <c r="G91" s="322"/>
      <c r="H91" s="324"/>
    </row>
    <row r="92" spans="1:8" s="190" customFormat="1" x14ac:dyDescent="0.3">
      <c r="A92" s="215">
        <v>52</v>
      </c>
      <c r="B92" s="188" t="s">
        <v>168</v>
      </c>
      <c r="C92" s="511">
        <v>493240.12501332414</v>
      </c>
      <c r="D92" s="197">
        <v>545787.52157355321</v>
      </c>
      <c r="E92" s="199">
        <f t="shared" si="2"/>
        <v>-52547.39656022907</v>
      </c>
      <c r="F92" s="198">
        <f t="shared" si="3"/>
        <v>-9.6278120116653321E-2</v>
      </c>
      <c r="G92" s="322"/>
      <c r="H92" s="324"/>
    </row>
    <row r="93" spans="1:8" s="190" customFormat="1" x14ac:dyDescent="0.3">
      <c r="A93" s="215">
        <v>600</v>
      </c>
      <c r="B93" s="188" t="s">
        <v>169</v>
      </c>
      <c r="C93" s="511">
        <v>2286864.0205641552</v>
      </c>
      <c r="D93" s="197">
        <v>2421957.1468533357</v>
      </c>
      <c r="E93" s="199">
        <f t="shared" si="2"/>
        <v>-135093.12628918048</v>
      </c>
      <c r="F93" s="198">
        <f t="shared" si="3"/>
        <v>-5.5778495694978204E-2</v>
      </c>
      <c r="G93" s="322"/>
      <c r="H93" s="324"/>
    </row>
    <row r="94" spans="1:8" s="190" customFormat="1" x14ac:dyDescent="0.3">
      <c r="A94" s="215">
        <v>94</v>
      </c>
      <c r="B94" s="188" t="s">
        <v>170</v>
      </c>
      <c r="C94" s="511">
        <v>303310.03856013843</v>
      </c>
      <c r="D94" s="197">
        <v>333111.35819427378</v>
      </c>
      <c r="E94" s="199">
        <f t="shared" si="2"/>
        <v>-29801.319634135347</v>
      </c>
      <c r="F94" s="198">
        <f t="shared" si="3"/>
        <v>-8.9463534944236062E-2</v>
      </c>
      <c r="G94" s="322"/>
      <c r="H94" s="324"/>
    </row>
    <row r="95" spans="1:8" s="190" customFormat="1" x14ac:dyDescent="0.3">
      <c r="A95" s="215">
        <v>540</v>
      </c>
      <c r="B95" s="188" t="s">
        <v>171</v>
      </c>
      <c r="C95" s="511">
        <v>1451499.7165355277</v>
      </c>
      <c r="D95" s="197">
        <v>1495511.7800834058</v>
      </c>
      <c r="E95" s="199">
        <f t="shared" si="2"/>
        <v>-44012.06354787806</v>
      </c>
      <c r="F95" s="198">
        <f t="shared" si="3"/>
        <v>-2.9429432876432092E-2</v>
      </c>
      <c r="G95" s="322"/>
      <c r="H95" s="324"/>
    </row>
    <row r="96" spans="1:8" s="190" customFormat="1" x14ac:dyDescent="0.3">
      <c r="A96" s="215">
        <v>550</v>
      </c>
      <c r="B96" s="188" t="s">
        <v>172</v>
      </c>
      <c r="C96" s="511">
        <v>1167265.4870022899</v>
      </c>
      <c r="D96" s="197">
        <v>1246986.7956651917</v>
      </c>
      <c r="E96" s="199">
        <f t="shared" si="2"/>
        <v>-79721.308662901865</v>
      </c>
      <c r="F96" s="198">
        <f t="shared" si="3"/>
        <v>-6.3931157041943965E-2</v>
      </c>
      <c r="G96" s="322"/>
      <c r="H96" s="324"/>
    </row>
    <row r="97" spans="1:8" s="190" customFormat="1" x14ac:dyDescent="0.3">
      <c r="A97" s="215">
        <v>610</v>
      </c>
      <c r="B97" s="188" t="s">
        <v>173</v>
      </c>
      <c r="C97" s="511">
        <v>529555.54979150591</v>
      </c>
      <c r="D97" s="197">
        <v>535827.38254919148</v>
      </c>
      <c r="E97" s="199">
        <f t="shared" si="2"/>
        <v>-6271.8327576855663</v>
      </c>
      <c r="F97" s="198">
        <f t="shared" si="3"/>
        <v>-1.170495006777632E-2</v>
      </c>
      <c r="G97" s="322"/>
      <c r="H97" s="324"/>
    </row>
    <row r="98" spans="1:8" s="190" customFormat="1" x14ac:dyDescent="0.3">
      <c r="A98" s="215">
        <v>272</v>
      </c>
      <c r="B98" s="188" t="s">
        <v>174</v>
      </c>
      <c r="C98" s="511">
        <v>437909.39387740975</v>
      </c>
      <c r="D98" s="197">
        <v>468508.59798196412</v>
      </c>
      <c r="E98" s="199">
        <f t="shared" si="2"/>
        <v>-30599.204104554374</v>
      </c>
      <c r="F98" s="198">
        <f t="shared" si="3"/>
        <v>-6.5311937147698479E-2</v>
      </c>
      <c r="G98" s="322"/>
      <c r="H98" s="324"/>
    </row>
    <row r="99" spans="1:8" s="190" customFormat="1" x14ac:dyDescent="0.3">
      <c r="A99" s="189">
        <v>798</v>
      </c>
      <c r="B99" s="188" t="s">
        <v>175</v>
      </c>
      <c r="C99" s="511">
        <v>867986.41186676582</v>
      </c>
      <c r="D99" s="197">
        <v>950049.27883108903</v>
      </c>
      <c r="E99" s="199">
        <f t="shared" si="2"/>
        <v>-82062.866964323213</v>
      </c>
      <c r="F99" s="198">
        <f t="shared" si="3"/>
        <v>-8.6377484613525318E-2</v>
      </c>
      <c r="G99" s="322"/>
      <c r="H99" s="324"/>
    </row>
    <row r="100" spans="1:8" s="190" customFormat="1" x14ac:dyDescent="0.3">
      <c r="A100" s="215">
        <v>620</v>
      </c>
      <c r="B100" s="188" t="s">
        <v>176</v>
      </c>
      <c r="C100" s="511">
        <v>1508237.1244034583</v>
      </c>
      <c r="D100" s="197">
        <v>1467471.4872843223</v>
      </c>
      <c r="E100" s="199">
        <f t="shared" si="2"/>
        <v>40765.637119136052</v>
      </c>
      <c r="F100" s="198">
        <f t="shared" si="3"/>
        <v>2.7779508816608251E-2</v>
      </c>
      <c r="G100" s="322"/>
      <c r="H100" s="324"/>
    </row>
    <row r="101" spans="1:8" s="190" customFormat="1" x14ac:dyDescent="0.3">
      <c r="A101" s="215">
        <v>630</v>
      </c>
      <c r="B101" s="188" t="s">
        <v>177</v>
      </c>
      <c r="C101" s="511">
        <v>7854141.0248327507</v>
      </c>
      <c r="D101" s="197">
        <v>7789215.7736577932</v>
      </c>
      <c r="E101" s="199">
        <f t="shared" si="2"/>
        <v>64925.251174957491</v>
      </c>
      <c r="F101" s="198">
        <f t="shared" si="3"/>
        <v>8.3352744437414378E-3</v>
      </c>
      <c r="G101" s="322"/>
      <c r="H101" s="324"/>
    </row>
    <row r="102" spans="1:8" s="190" customFormat="1" x14ac:dyDescent="0.3">
      <c r="A102" s="215">
        <v>640</v>
      </c>
      <c r="B102" s="188" t="s">
        <v>178</v>
      </c>
      <c r="C102" s="511">
        <v>128748.61668504548</v>
      </c>
      <c r="D102" s="197">
        <v>128513.24249488568</v>
      </c>
      <c r="E102" s="199">
        <f t="shared" si="2"/>
        <v>235.37419015979685</v>
      </c>
      <c r="F102" s="198">
        <f t="shared" si="3"/>
        <v>1.831517014047512E-3</v>
      </c>
      <c r="G102" s="322"/>
      <c r="H102" s="324"/>
    </row>
    <row r="103" spans="1:8" s="190" customFormat="1" x14ac:dyDescent="0.3">
      <c r="A103" s="215">
        <v>650</v>
      </c>
      <c r="B103" s="188" t="s">
        <v>179</v>
      </c>
      <c r="C103" s="511">
        <v>877848.42512320378</v>
      </c>
      <c r="D103" s="197">
        <v>869431.15582726325</v>
      </c>
      <c r="E103" s="199">
        <f t="shared" si="2"/>
        <v>8417.2692959405249</v>
      </c>
      <c r="F103" s="198">
        <f t="shared" si="3"/>
        <v>9.6813522721433849E-3</v>
      </c>
      <c r="G103" s="322"/>
      <c r="H103" s="324"/>
    </row>
    <row r="104" spans="1:8" s="190" customFormat="1" x14ac:dyDescent="0.3">
      <c r="A104" s="215">
        <v>751</v>
      </c>
      <c r="B104" s="188" t="s">
        <v>180</v>
      </c>
      <c r="C104" s="511">
        <v>1609293.244535483</v>
      </c>
      <c r="D104" s="197">
        <v>1687982.5021416342</v>
      </c>
      <c r="E104" s="199">
        <f t="shared" si="2"/>
        <v>-78689.257606151281</v>
      </c>
      <c r="F104" s="198">
        <f t="shared" si="3"/>
        <v>-4.6617342008174842E-2</v>
      </c>
      <c r="G104" s="322"/>
      <c r="H104" s="324"/>
    </row>
    <row r="105" spans="1:8" s="190" customFormat="1" x14ac:dyDescent="0.3">
      <c r="A105" s="215">
        <v>151</v>
      </c>
      <c r="B105" s="188" t="s">
        <v>181</v>
      </c>
      <c r="C105" s="511">
        <v>610006.87139282969</v>
      </c>
      <c r="D105" s="197">
        <v>604511.50337234733</v>
      </c>
      <c r="E105" s="199">
        <f t="shared" si="2"/>
        <v>5495.3680204823613</v>
      </c>
      <c r="F105" s="198">
        <f t="shared" si="3"/>
        <v>9.0905929660986175E-3</v>
      </c>
      <c r="G105" s="322"/>
      <c r="H105" s="324"/>
    </row>
    <row r="106" spans="1:8" s="190" customFormat="1" x14ac:dyDescent="0.3">
      <c r="A106" s="215">
        <v>12</v>
      </c>
      <c r="B106" s="188" t="s">
        <v>182</v>
      </c>
      <c r="C106" s="511">
        <v>951823.86193206348</v>
      </c>
      <c r="D106" s="197">
        <v>933648.38252199441</v>
      </c>
      <c r="E106" s="199">
        <f t="shared" si="2"/>
        <v>18175.479410069063</v>
      </c>
      <c r="F106" s="198">
        <f t="shared" si="3"/>
        <v>1.9467156747996501E-2</v>
      </c>
      <c r="G106" s="322"/>
      <c r="H106" s="324"/>
    </row>
    <row r="107" spans="1:8" s="190" customFormat="1" x14ac:dyDescent="0.3">
      <c r="A107" s="215">
        <v>660</v>
      </c>
      <c r="B107" s="188" t="s">
        <v>183</v>
      </c>
      <c r="C107" s="511">
        <v>743439.62488690659</v>
      </c>
      <c r="D107" s="197">
        <v>777735.93250140746</v>
      </c>
      <c r="E107" s="199">
        <f t="shared" si="2"/>
        <v>-34296.307614500867</v>
      </c>
      <c r="F107" s="198">
        <f t="shared" si="3"/>
        <v>-4.4097625146615943E-2</v>
      </c>
      <c r="G107" s="322"/>
      <c r="H107" s="324"/>
    </row>
    <row r="108" spans="1:8" s="190" customFormat="1" x14ac:dyDescent="0.3">
      <c r="A108" s="215">
        <v>761</v>
      </c>
      <c r="B108" s="188" t="s">
        <v>184</v>
      </c>
      <c r="C108" s="511">
        <v>328174.12704843353</v>
      </c>
      <c r="D108" s="197">
        <v>316127.30912532727</v>
      </c>
      <c r="E108" s="199">
        <f t="shared" si="2"/>
        <v>12046.817923106253</v>
      </c>
      <c r="F108" s="198">
        <f t="shared" si="3"/>
        <v>3.8107488898816856E-2</v>
      </c>
      <c r="G108" s="322"/>
      <c r="H108" s="324"/>
    </row>
    <row r="109" spans="1:8" s="190" customFormat="1" x14ac:dyDescent="0.3">
      <c r="A109" s="215">
        <v>670</v>
      </c>
      <c r="B109" s="188" t="s">
        <v>185</v>
      </c>
      <c r="C109" s="511">
        <v>828406.5655324487</v>
      </c>
      <c r="D109" s="197">
        <v>827863.5751533939</v>
      </c>
      <c r="E109" s="199">
        <f t="shared" si="2"/>
        <v>542.99037905479781</v>
      </c>
      <c r="F109" s="198">
        <f t="shared" si="3"/>
        <v>6.5589354979676178E-4</v>
      </c>
      <c r="G109" s="322"/>
      <c r="H109" s="324"/>
    </row>
    <row r="110" spans="1:8" s="190" customFormat="1" x14ac:dyDescent="0.3">
      <c r="A110" s="215">
        <v>401</v>
      </c>
      <c r="B110" s="188" t="s">
        <v>186</v>
      </c>
      <c r="C110" s="511">
        <v>591487.95293463918</v>
      </c>
      <c r="D110" s="197">
        <v>585593.18259260198</v>
      </c>
      <c r="E110" s="199">
        <f t="shared" si="2"/>
        <v>5894.7703420371981</v>
      </c>
      <c r="F110" s="198">
        <f t="shared" si="3"/>
        <v>1.006632337476886E-2</v>
      </c>
      <c r="G110" s="322"/>
      <c r="H110" s="324"/>
    </row>
    <row r="111" spans="1:8" s="190" customFormat="1" x14ac:dyDescent="0.3">
      <c r="A111" s="215">
        <v>680</v>
      </c>
      <c r="B111" s="188" t="s">
        <v>187</v>
      </c>
      <c r="C111" s="511">
        <v>432878.61699526216</v>
      </c>
      <c r="D111" s="197">
        <v>442277.12584139814</v>
      </c>
      <c r="E111" s="199">
        <f t="shared" si="2"/>
        <v>-9398.5088461359846</v>
      </c>
      <c r="F111" s="198">
        <f t="shared" si="3"/>
        <v>-2.1250271146752268E-2</v>
      </c>
      <c r="G111" s="322"/>
      <c r="H111" s="324"/>
    </row>
    <row r="112" spans="1:8" s="190" customFormat="1" x14ac:dyDescent="0.3">
      <c r="A112" s="215">
        <v>690</v>
      </c>
      <c r="B112" s="188" t="s">
        <v>188</v>
      </c>
      <c r="C112" s="511">
        <v>177159.54596465739</v>
      </c>
      <c r="D112" s="197">
        <v>180940.30418287631</v>
      </c>
      <c r="E112" s="199">
        <f t="shared" si="2"/>
        <v>-3780.7582182189217</v>
      </c>
      <c r="F112" s="198">
        <f t="shared" si="3"/>
        <v>-2.089505837459912E-2</v>
      </c>
      <c r="G112" s="322"/>
      <c r="H112" s="324"/>
    </row>
    <row r="113" spans="1:8" s="190" customFormat="1" x14ac:dyDescent="0.3">
      <c r="A113" s="215">
        <v>700</v>
      </c>
      <c r="B113" s="188" t="s">
        <v>189</v>
      </c>
      <c r="C113" s="511">
        <v>619189.984845681</v>
      </c>
      <c r="D113" s="197">
        <v>631152.60520745791</v>
      </c>
      <c r="E113" s="199">
        <f t="shared" si="2"/>
        <v>-11962.620361776906</v>
      </c>
      <c r="F113" s="198">
        <f t="shared" si="3"/>
        <v>-1.8953610051003163E-2</v>
      </c>
      <c r="G113" s="322"/>
      <c r="H113" s="324"/>
    </row>
    <row r="114" spans="1:8" s="190" customFormat="1" x14ac:dyDescent="0.3">
      <c r="A114" s="215">
        <v>710</v>
      </c>
      <c r="B114" s="188" t="s">
        <v>190</v>
      </c>
      <c r="C114" s="511">
        <v>2749309.6889611399</v>
      </c>
      <c r="D114" s="197">
        <v>2754369.7184835556</v>
      </c>
      <c r="E114" s="199">
        <f t="shared" si="2"/>
        <v>-5060.0295224157162</v>
      </c>
      <c r="F114" s="198">
        <f t="shared" si="3"/>
        <v>-1.8370916178970932E-3</v>
      </c>
      <c r="G114" s="322"/>
      <c r="H114" s="324"/>
    </row>
    <row r="115" spans="1:8" s="190" customFormat="1" x14ac:dyDescent="0.3">
      <c r="A115" s="215">
        <v>720</v>
      </c>
      <c r="B115" s="188" t="s">
        <v>191</v>
      </c>
      <c r="C115" s="511">
        <v>1226453.3240469266</v>
      </c>
      <c r="D115" s="197">
        <v>1296130.7749015084</v>
      </c>
      <c r="E115" s="199">
        <f t="shared" si="2"/>
        <v>-69677.450854581781</v>
      </c>
      <c r="F115" s="198">
        <f t="shared" si="3"/>
        <v>-5.3758040626630824E-2</v>
      </c>
      <c r="G115" s="322"/>
      <c r="H115" s="324"/>
    </row>
    <row r="116" spans="1:8" s="190" customFormat="1" x14ac:dyDescent="0.3">
      <c r="A116" s="215">
        <v>581</v>
      </c>
      <c r="B116" s="188" t="s">
        <v>192</v>
      </c>
      <c r="C116" s="511">
        <v>69379.576129268418</v>
      </c>
      <c r="D116" s="197">
        <v>77088.417921409346</v>
      </c>
      <c r="E116" s="199">
        <f t="shared" si="2"/>
        <v>-7708.8417921409273</v>
      </c>
      <c r="F116" s="198">
        <f t="shared" si="3"/>
        <v>-9.9999999999999908E-2</v>
      </c>
      <c r="G116" s="322"/>
      <c r="H116" s="324"/>
    </row>
    <row r="117" spans="1:8" s="190" customFormat="1" x14ac:dyDescent="0.3">
      <c r="A117" s="215">
        <v>730</v>
      </c>
      <c r="B117" s="188" t="s">
        <v>193</v>
      </c>
      <c r="C117" s="511">
        <v>1743012.8911131623</v>
      </c>
      <c r="D117" s="197">
        <v>1766351.6221167683</v>
      </c>
      <c r="E117" s="199">
        <f t="shared" si="2"/>
        <v>-23338.731003605993</v>
      </c>
      <c r="F117" s="198">
        <f t="shared" si="3"/>
        <v>-1.3212958683524871E-2</v>
      </c>
      <c r="G117" s="322"/>
      <c r="H117" s="324"/>
    </row>
    <row r="118" spans="1:8" s="190" customFormat="1" x14ac:dyDescent="0.3">
      <c r="A118" s="215">
        <v>740</v>
      </c>
      <c r="B118" s="188" t="s">
        <v>194</v>
      </c>
      <c r="C118" s="511">
        <v>1942015.9634397835</v>
      </c>
      <c r="D118" s="197">
        <v>1966518.5925363803</v>
      </c>
      <c r="E118" s="199">
        <f t="shared" si="2"/>
        <v>-24502.629096596735</v>
      </c>
      <c r="F118" s="198">
        <f t="shared" si="3"/>
        <v>-1.2459902077505245E-2</v>
      </c>
      <c r="G118" s="322"/>
      <c r="H118" s="324"/>
    </row>
    <row r="119" spans="1:8" s="190" customFormat="1" x14ac:dyDescent="0.3">
      <c r="A119" s="215">
        <v>371</v>
      </c>
      <c r="B119" s="188" t="s">
        <v>195</v>
      </c>
      <c r="C119" s="511">
        <v>250520.38358663296</v>
      </c>
      <c r="D119" s="197">
        <v>249264.90019872363</v>
      </c>
      <c r="E119" s="199">
        <f t="shared" si="2"/>
        <v>1255.4833879093349</v>
      </c>
      <c r="F119" s="198">
        <f t="shared" si="3"/>
        <v>5.0367435884812297E-3</v>
      </c>
      <c r="G119" s="322"/>
      <c r="H119" s="324"/>
    </row>
    <row r="120" spans="1:8" s="190" customFormat="1" x14ac:dyDescent="0.3">
      <c r="A120" s="215">
        <v>750</v>
      </c>
      <c r="B120" s="188" t="s">
        <v>196</v>
      </c>
      <c r="C120" s="511">
        <v>5910069.4322956465</v>
      </c>
      <c r="D120" s="197">
        <v>5831355.7043178938</v>
      </c>
      <c r="E120" s="199">
        <f t="shared" si="2"/>
        <v>78713.727977752686</v>
      </c>
      <c r="F120" s="198">
        <f t="shared" si="3"/>
        <v>1.3498358181008956E-2</v>
      </c>
      <c r="G120" s="322"/>
      <c r="H120" s="324"/>
    </row>
    <row r="121" spans="1:8" s="190" customFormat="1" x14ac:dyDescent="0.3">
      <c r="A121" s="215">
        <v>760</v>
      </c>
      <c r="B121" s="188" t="s">
        <v>197</v>
      </c>
      <c r="C121" s="511">
        <v>1136634.5060220431</v>
      </c>
      <c r="D121" s="197">
        <v>1064024.6032454502</v>
      </c>
      <c r="E121" s="199">
        <f t="shared" si="2"/>
        <v>72609.902776592877</v>
      </c>
      <c r="F121" s="198">
        <f t="shared" si="3"/>
        <v>6.8240811871380341E-2</v>
      </c>
      <c r="G121" s="322"/>
      <c r="H121" s="324"/>
    </row>
    <row r="122" spans="1:8" s="190" customFormat="1" x14ac:dyDescent="0.3">
      <c r="A122" s="215">
        <v>770</v>
      </c>
      <c r="B122" s="188" t="s">
        <v>198</v>
      </c>
      <c r="C122" s="511">
        <v>685785.56850073207</v>
      </c>
      <c r="D122" s="197">
        <v>663317.0696648598</v>
      </c>
      <c r="E122" s="199">
        <f t="shared" si="2"/>
        <v>22468.498835872277</v>
      </c>
      <c r="F122" s="198">
        <f t="shared" si="3"/>
        <v>3.3872939297679254E-2</v>
      </c>
      <c r="G122" s="322"/>
      <c r="H122" s="324"/>
    </row>
    <row r="123" spans="1:8" s="190" customFormat="1" x14ac:dyDescent="0.3">
      <c r="A123" s="215">
        <v>780</v>
      </c>
      <c r="B123" s="188" t="s">
        <v>199</v>
      </c>
      <c r="C123" s="511">
        <v>3529703.1799667384</v>
      </c>
      <c r="D123" s="197">
        <v>3666475.0054512154</v>
      </c>
      <c r="E123" s="199">
        <f t="shared" si="2"/>
        <v>-136771.82548447698</v>
      </c>
      <c r="F123" s="198">
        <f t="shared" si="3"/>
        <v>-3.7303356843051798E-2</v>
      </c>
      <c r="G123" s="322"/>
      <c r="H123" s="324"/>
    </row>
    <row r="124" spans="1:8" s="190" customFormat="1" x14ac:dyDescent="0.3">
      <c r="A124" s="189">
        <v>792</v>
      </c>
      <c r="B124" s="188" t="s">
        <v>200</v>
      </c>
      <c r="C124" s="511">
        <v>66336688.178106397</v>
      </c>
      <c r="D124" s="197">
        <v>67025716.494769245</v>
      </c>
      <c r="E124" s="199">
        <f t="shared" si="2"/>
        <v>-689028.316662848</v>
      </c>
      <c r="F124" s="198">
        <f t="shared" si="3"/>
        <v>-1.0280058948965066E-2</v>
      </c>
      <c r="G124" s="322"/>
      <c r="H124" s="324"/>
    </row>
    <row r="125" spans="1:8" s="190" customFormat="1" x14ac:dyDescent="0.3">
      <c r="A125" s="215">
        <v>800</v>
      </c>
      <c r="B125" s="188" t="s">
        <v>201</v>
      </c>
      <c r="C125" s="511">
        <v>672640.2181359384</v>
      </c>
      <c r="D125" s="197">
        <v>655296.70974638953</v>
      </c>
      <c r="E125" s="199">
        <f t="shared" si="2"/>
        <v>17343.508389548864</v>
      </c>
      <c r="F125" s="198">
        <f t="shared" si="3"/>
        <v>2.6466649582692219E-2</v>
      </c>
      <c r="G125" s="322"/>
      <c r="H125" s="324"/>
    </row>
    <row r="126" spans="1:8" s="190" customFormat="1" x14ac:dyDescent="0.3">
      <c r="A126" s="215">
        <v>95</v>
      </c>
      <c r="B126" s="188" t="s">
        <v>202</v>
      </c>
      <c r="C126" s="511">
        <v>109950.24992134661</v>
      </c>
      <c r="D126" s="197">
        <v>115347.43529880718</v>
      </c>
      <c r="E126" s="199">
        <f t="shared" si="2"/>
        <v>-5397.1853774605697</v>
      </c>
      <c r="F126" s="198">
        <f t="shared" si="3"/>
        <v>-4.6790683845541754E-2</v>
      </c>
      <c r="G126" s="322"/>
      <c r="H126" s="324"/>
    </row>
    <row r="127" spans="1:8" s="190" customFormat="1" x14ac:dyDescent="0.3">
      <c r="A127" s="189">
        <v>986</v>
      </c>
      <c r="B127" s="188" t="s">
        <v>203</v>
      </c>
      <c r="C127" s="511">
        <v>568285.71646811895</v>
      </c>
      <c r="D127" s="197">
        <v>512092.49367196299</v>
      </c>
      <c r="E127" s="199">
        <f t="shared" si="2"/>
        <v>56193.222796155955</v>
      </c>
      <c r="F127" s="198">
        <f t="shared" si="3"/>
        <v>0.10973256489901274</v>
      </c>
      <c r="G127" s="322"/>
      <c r="H127" s="324"/>
    </row>
    <row r="128" spans="1:8" s="190" customFormat="1" x14ac:dyDescent="0.3">
      <c r="A128" s="215">
        <v>810</v>
      </c>
      <c r="B128" s="188" t="s">
        <v>204</v>
      </c>
      <c r="C128" s="511">
        <v>471950.96125813603</v>
      </c>
      <c r="D128" s="197">
        <v>486028.31125085521</v>
      </c>
      <c r="E128" s="199">
        <f t="shared" si="2"/>
        <v>-14077.349992719188</v>
      </c>
      <c r="F128" s="198">
        <f t="shared" si="3"/>
        <v>-2.8964053465299892E-2</v>
      </c>
      <c r="G128" s="322"/>
      <c r="H128" s="324"/>
    </row>
    <row r="129" spans="1:8" s="190" customFormat="1" x14ac:dyDescent="0.3">
      <c r="A129" s="215">
        <v>820</v>
      </c>
      <c r="B129" s="188" t="s">
        <v>205</v>
      </c>
      <c r="C129" s="511">
        <v>2746428.5944287456</v>
      </c>
      <c r="D129" s="197">
        <v>2745546.3801583252</v>
      </c>
      <c r="E129" s="199">
        <f t="shared" si="2"/>
        <v>882.21427042037249</v>
      </c>
      <c r="F129" s="198">
        <f t="shared" si="3"/>
        <v>3.2132557541042104E-4</v>
      </c>
      <c r="G129" s="322"/>
      <c r="H129" s="324"/>
    </row>
    <row r="130" spans="1:8" s="190" customFormat="1" x14ac:dyDescent="0.3">
      <c r="A130" s="215">
        <v>830</v>
      </c>
      <c r="B130" s="188" t="s">
        <v>206</v>
      </c>
      <c r="C130" s="511">
        <v>3965609.2720856853</v>
      </c>
      <c r="D130" s="197">
        <v>4191353.8191509815</v>
      </c>
      <c r="E130" s="199">
        <f t="shared" si="2"/>
        <v>-225744.54706529621</v>
      </c>
      <c r="F130" s="198">
        <f t="shared" si="3"/>
        <v>-5.3859577789360666E-2</v>
      </c>
      <c r="G130" s="322"/>
      <c r="H130" s="324"/>
    </row>
    <row r="131" spans="1:8" s="190" customFormat="1" x14ac:dyDescent="0.3">
      <c r="A131" s="215">
        <v>621</v>
      </c>
      <c r="B131" s="188" t="s">
        <v>207</v>
      </c>
      <c r="C131" s="511">
        <v>417973.334905917</v>
      </c>
      <c r="D131" s="197">
        <v>404213.27077083028</v>
      </c>
      <c r="E131" s="199">
        <f t="shared" si="2"/>
        <v>13760.064135086723</v>
      </c>
      <c r="F131" s="198">
        <f t="shared" si="3"/>
        <v>3.4041594203095882E-2</v>
      </c>
      <c r="G131" s="322"/>
      <c r="H131" s="324"/>
    </row>
    <row r="132" spans="1:8" s="190" customFormat="1" x14ac:dyDescent="0.3">
      <c r="A132" s="215">
        <v>840</v>
      </c>
      <c r="B132" s="188" t="s">
        <v>208</v>
      </c>
      <c r="C132" s="511">
        <v>2265645.3745989376</v>
      </c>
      <c r="D132" s="197">
        <v>2376724.5311957584</v>
      </c>
      <c r="E132" s="199">
        <f t="shared" si="2"/>
        <v>-111079.1565968208</v>
      </c>
      <c r="F132" s="198">
        <f t="shared" si="3"/>
        <v>-4.6736235158449581E-2</v>
      </c>
      <c r="G132" s="322"/>
      <c r="H132" s="324"/>
    </row>
    <row r="133" spans="1:8" s="190" customFormat="1" x14ac:dyDescent="0.3">
      <c r="A133" s="215">
        <v>273</v>
      </c>
      <c r="B133" s="188" t="s">
        <v>209</v>
      </c>
      <c r="C133" s="511">
        <v>381026.32321322442</v>
      </c>
      <c r="D133" s="197">
        <v>383945.34255785838</v>
      </c>
      <c r="E133" s="199">
        <f t="shared" si="2"/>
        <v>-2919.019344633969</v>
      </c>
      <c r="F133" s="198">
        <f t="shared" si="3"/>
        <v>-7.6026950221282849E-3</v>
      </c>
      <c r="G133" s="322"/>
      <c r="H133" s="324"/>
    </row>
    <row r="134" spans="1:8" s="190" customFormat="1" x14ac:dyDescent="0.3">
      <c r="A134" s="215">
        <v>850</v>
      </c>
      <c r="B134" s="188" t="s">
        <v>210</v>
      </c>
      <c r="C134" s="511">
        <v>274420.95898050483</v>
      </c>
      <c r="D134" s="197">
        <v>287304.21543405869</v>
      </c>
      <c r="E134" s="199">
        <f t="shared" si="2"/>
        <v>-12883.256453553855</v>
      </c>
      <c r="F134" s="198">
        <f t="shared" si="3"/>
        <v>-4.4841863646483064E-2</v>
      </c>
      <c r="G134" s="322"/>
      <c r="H134" s="324"/>
    </row>
    <row r="135" spans="1:8" s="190" customFormat="1" x14ac:dyDescent="0.3">
      <c r="A135" s="215">
        <v>162</v>
      </c>
      <c r="B135" s="188" t="s">
        <v>211</v>
      </c>
      <c r="C135" s="511">
        <v>942325.82989464339</v>
      </c>
      <c r="D135" s="197">
        <v>942799.98287204641</v>
      </c>
      <c r="E135" s="199">
        <f t="shared" ref="E135:E151" si="4">C135-D135</f>
        <v>-474.15297740302049</v>
      </c>
      <c r="F135" s="198">
        <f t="shared" ref="F135:F150" si="5">(C135-D135)/D135</f>
        <v>-5.0292001062474654E-4</v>
      </c>
      <c r="G135" s="322"/>
      <c r="H135" s="324"/>
    </row>
    <row r="136" spans="1:8" s="190" customFormat="1" x14ac:dyDescent="0.3">
      <c r="A136" s="215">
        <v>860</v>
      </c>
      <c r="B136" s="188" t="s">
        <v>212</v>
      </c>
      <c r="C136" s="511">
        <v>620260.82134043751</v>
      </c>
      <c r="D136" s="197">
        <v>624979.32405498368</v>
      </c>
      <c r="E136" s="199">
        <f t="shared" si="4"/>
        <v>-4718.5027145461645</v>
      </c>
      <c r="F136" s="198">
        <f t="shared" si="5"/>
        <v>-7.5498541038631958E-3</v>
      </c>
      <c r="G136" s="322"/>
      <c r="H136" s="324"/>
    </row>
    <row r="137" spans="1:8" s="190" customFormat="1" x14ac:dyDescent="0.3">
      <c r="A137" s="215">
        <v>661</v>
      </c>
      <c r="B137" s="188" t="s">
        <v>213</v>
      </c>
      <c r="C137" s="511">
        <v>606447.46468689223</v>
      </c>
      <c r="D137" s="197">
        <v>672441.51631876908</v>
      </c>
      <c r="E137" s="199">
        <f t="shared" si="4"/>
        <v>-65994.05163187685</v>
      </c>
      <c r="F137" s="198">
        <f t="shared" si="5"/>
        <v>-9.8140953570440392E-2</v>
      </c>
      <c r="G137" s="322"/>
      <c r="H137" s="324"/>
    </row>
    <row r="138" spans="1:8" s="190" customFormat="1" x14ac:dyDescent="0.3">
      <c r="A138" s="215">
        <v>870</v>
      </c>
      <c r="B138" s="188" t="s">
        <v>214</v>
      </c>
      <c r="C138" s="511">
        <v>1061813.0934423876</v>
      </c>
      <c r="D138" s="197">
        <v>1055528.4817875966</v>
      </c>
      <c r="E138" s="199">
        <f t="shared" si="4"/>
        <v>6284.6116547910497</v>
      </c>
      <c r="F138" s="198">
        <f t="shared" si="5"/>
        <v>5.9539953333591789E-3</v>
      </c>
      <c r="G138" s="322"/>
      <c r="H138" s="324"/>
    </row>
    <row r="139" spans="1:8" s="190" customFormat="1" x14ac:dyDescent="0.3">
      <c r="A139" s="215">
        <v>880</v>
      </c>
      <c r="B139" s="188" t="s">
        <v>215</v>
      </c>
      <c r="C139" s="511">
        <v>270639.53124227352</v>
      </c>
      <c r="D139" s="197">
        <v>274352.35606028046</v>
      </c>
      <c r="E139" s="199">
        <f t="shared" si="4"/>
        <v>-3712.8248180069495</v>
      </c>
      <c r="F139" s="198">
        <f t="shared" si="5"/>
        <v>-1.353305242689868E-2</v>
      </c>
      <c r="G139" s="322"/>
      <c r="H139" s="324"/>
    </row>
    <row r="140" spans="1:8" s="190" customFormat="1" x14ac:dyDescent="0.3">
      <c r="A140" s="215">
        <v>890</v>
      </c>
      <c r="B140" s="188" t="s">
        <v>216</v>
      </c>
      <c r="C140" s="511">
        <v>2490027.9568166966</v>
      </c>
      <c r="D140" s="197">
        <v>2494551.0404650662</v>
      </c>
      <c r="E140" s="199">
        <f t="shared" si="4"/>
        <v>-4523.0836483696476</v>
      </c>
      <c r="F140" s="198">
        <f t="shared" si="5"/>
        <v>-1.813185449004241E-3</v>
      </c>
      <c r="G140" s="322"/>
      <c r="H140" s="324"/>
    </row>
    <row r="141" spans="1:8" s="190" customFormat="1" x14ac:dyDescent="0.3">
      <c r="A141" s="215">
        <v>900</v>
      </c>
      <c r="B141" s="188" t="s">
        <v>217</v>
      </c>
      <c r="C141" s="511">
        <v>1626579.5273897797</v>
      </c>
      <c r="D141" s="197">
        <v>1593655.8098304847</v>
      </c>
      <c r="E141" s="199">
        <f t="shared" si="4"/>
        <v>32923.717559295008</v>
      </c>
      <c r="F141" s="198">
        <f t="shared" si="5"/>
        <v>2.0659239815902949E-2</v>
      </c>
      <c r="G141" s="322"/>
      <c r="H141" s="324"/>
    </row>
    <row r="142" spans="1:8" x14ac:dyDescent="0.3">
      <c r="A142" s="215">
        <v>910</v>
      </c>
      <c r="B142" s="188" t="s">
        <v>218</v>
      </c>
      <c r="C142" s="511">
        <v>575843.40496702131</v>
      </c>
      <c r="D142" s="197">
        <v>639826.00551891257</v>
      </c>
      <c r="E142" s="199">
        <f t="shared" si="4"/>
        <v>-63982.600551891257</v>
      </c>
      <c r="F142" s="198">
        <f t="shared" si="5"/>
        <v>-0.1</v>
      </c>
      <c r="G142" s="323"/>
      <c r="H142" s="324"/>
    </row>
    <row r="143" spans="1:8" x14ac:dyDescent="0.3">
      <c r="A143" s="215">
        <v>920</v>
      </c>
      <c r="B143" s="188" t="s">
        <v>219</v>
      </c>
      <c r="C143" s="511">
        <v>1150500.6766708537</v>
      </c>
      <c r="D143" s="197">
        <v>1158162.9431761247</v>
      </c>
      <c r="E143" s="199">
        <f t="shared" si="4"/>
        <v>-7662.2665052709635</v>
      </c>
      <c r="F143" s="198">
        <f t="shared" si="5"/>
        <v>-6.615879527502499E-3</v>
      </c>
      <c r="G143" s="323"/>
      <c r="H143" s="324"/>
    </row>
    <row r="144" spans="1:8" s="190" customFormat="1" x14ac:dyDescent="0.3">
      <c r="A144" s="215">
        <v>97</v>
      </c>
      <c r="B144" s="188" t="s">
        <v>220</v>
      </c>
      <c r="C144" s="511">
        <v>307509.87959641812</v>
      </c>
      <c r="D144" s="197">
        <v>310619.71103075746</v>
      </c>
      <c r="E144" s="199">
        <f t="shared" si="4"/>
        <v>-3109.8314343393431</v>
      </c>
      <c r="F144" s="198">
        <f t="shared" si="5"/>
        <v>-1.0011700236342723E-2</v>
      </c>
      <c r="G144" s="322"/>
      <c r="H144" s="324"/>
    </row>
    <row r="145" spans="1:8" x14ac:dyDescent="0.3">
      <c r="A145" s="215">
        <v>930</v>
      </c>
      <c r="B145" s="188" t="s">
        <v>221</v>
      </c>
      <c r="C145" s="511">
        <v>1153153.2328997909</v>
      </c>
      <c r="D145" s="197">
        <v>1165161.689137388</v>
      </c>
      <c r="E145" s="199">
        <f t="shared" si="4"/>
        <v>-12008.456237597158</v>
      </c>
      <c r="F145" s="198">
        <f t="shared" si="5"/>
        <v>-1.0306257362862196E-2</v>
      </c>
      <c r="G145" s="323"/>
      <c r="H145" s="324"/>
    </row>
    <row r="146" spans="1:8" x14ac:dyDescent="0.3">
      <c r="A146" s="215">
        <v>940</v>
      </c>
      <c r="B146" s="188" t="s">
        <v>222</v>
      </c>
      <c r="C146" s="511">
        <v>698633.78212813765</v>
      </c>
      <c r="D146" s="197">
        <v>695686.72796022799</v>
      </c>
      <c r="E146" s="199">
        <f t="shared" si="4"/>
        <v>2947.0541679096641</v>
      </c>
      <c r="F146" s="198">
        <f t="shared" si="5"/>
        <v>4.2361799491999873E-3</v>
      </c>
      <c r="G146" s="323"/>
      <c r="H146" s="324"/>
    </row>
    <row r="147" spans="1:8" x14ac:dyDescent="0.3">
      <c r="A147" s="215">
        <v>950</v>
      </c>
      <c r="B147" s="188" t="s">
        <v>223</v>
      </c>
      <c r="C147" s="511">
        <v>1695131.5455004475</v>
      </c>
      <c r="D147" s="197">
        <v>1672365.1505361334</v>
      </c>
      <c r="E147" s="199">
        <f t="shared" si="4"/>
        <v>22766.394964314066</v>
      </c>
      <c r="F147" s="198">
        <f t="shared" si="5"/>
        <v>1.3613291903993291E-2</v>
      </c>
      <c r="G147" s="323"/>
      <c r="H147" s="324"/>
    </row>
    <row r="148" spans="1:8" x14ac:dyDescent="0.3">
      <c r="A148" s="215">
        <v>961</v>
      </c>
      <c r="B148" s="188" t="s">
        <v>224</v>
      </c>
      <c r="C148" s="511">
        <v>183846.92359942364</v>
      </c>
      <c r="D148" s="197">
        <v>178353.16049726773</v>
      </c>
      <c r="E148" s="199">
        <f t="shared" si="4"/>
        <v>5493.7631021559064</v>
      </c>
      <c r="F148" s="198">
        <f t="shared" si="5"/>
        <v>3.0802723578537694E-2</v>
      </c>
      <c r="G148" s="323"/>
      <c r="H148" s="324"/>
    </row>
    <row r="149" spans="1:8" s="190" customFormat="1" x14ac:dyDescent="0.3">
      <c r="A149" s="215">
        <v>963</v>
      </c>
      <c r="B149" s="188" t="s">
        <v>225</v>
      </c>
      <c r="C149" s="508">
        <v>163920</v>
      </c>
      <c r="D149" s="197">
        <v>159393</v>
      </c>
      <c r="E149" s="199">
        <f t="shared" si="4"/>
        <v>4527</v>
      </c>
      <c r="F149" s="198">
        <f t="shared" si="5"/>
        <v>2.8401498183734542E-2</v>
      </c>
      <c r="G149" s="322"/>
      <c r="H149" s="324"/>
    </row>
    <row r="150" spans="1:8" s="190" customFormat="1" x14ac:dyDescent="0.3">
      <c r="A150" s="215">
        <v>964</v>
      </c>
      <c r="B150" s="188" t="s">
        <v>226</v>
      </c>
      <c r="C150" s="508">
        <v>211763</v>
      </c>
      <c r="D150" s="197">
        <v>237265</v>
      </c>
      <c r="E150" s="199">
        <f t="shared" si="4"/>
        <v>-25502</v>
      </c>
      <c r="F150" s="198">
        <f t="shared" si="5"/>
        <v>-0.10748319389711926</v>
      </c>
      <c r="G150" s="325"/>
      <c r="H150" s="324"/>
    </row>
    <row r="151" spans="1:8" s="190" customFormat="1" ht="13.5" thickBot="1" x14ac:dyDescent="0.35">
      <c r="A151" s="215">
        <v>960</v>
      </c>
      <c r="B151" s="188" t="s">
        <v>227</v>
      </c>
      <c r="C151" s="509">
        <v>34829</v>
      </c>
      <c r="D151" s="321">
        <v>45914</v>
      </c>
      <c r="E151" s="199">
        <f t="shared" si="4"/>
        <v>-11085</v>
      </c>
      <c r="F151" s="198">
        <f>(C151-D151)/D151</f>
        <v>-0.24142962930696518</v>
      </c>
      <c r="G151" s="325"/>
      <c r="H151" s="324"/>
    </row>
    <row r="152" spans="1:8" x14ac:dyDescent="0.3">
      <c r="A152" s="215"/>
      <c r="B152" s="188" t="s">
        <v>228</v>
      </c>
      <c r="C152" s="343">
        <f>SUM(C6:C151)</f>
        <v>293627923.3847062</v>
      </c>
      <c r="D152" s="423">
        <f>SUM(D6:D151)</f>
        <v>298247816.86829621</v>
      </c>
      <c r="E152" s="341">
        <f>SUM(E6:E151)</f>
        <v>-4619893.4835897842</v>
      </c>
      <c r="F152" s="419">
        <f>(C152-D152)/D152</f>
        <v>-1.549011668249734E-2</v>
      </c>
      <c r="G152" s="323"/>
      <c r="H152" s="324"/>
    </row>
    <row r="153" spans="1:8" ht="14.5" hidden="1" x14ac:dyDescent="0.35">
      <c r="A153" s="194"/>
      <c r="B153" s="188"/>
      <c r="C153" s="421"/>
      <c r="D153" s="421"/>
      <c r="E153" s="422"/>
      <c r="F153" s="420"/>
    </row>
    <row r="154" spans="1:8" s="190" customFormat="1" ht="14.5" hidden="1" x14ac:dyDescent="0.35">
      <c r="A154" s="194"/>
      <c r="B154" s="188" t="s">
        <v>229</v>
      </c>
      <c r="C154" s="197">
        <v>1542372</v>
      </c>
      <c r="D154" s="197"/>
      <c r="E154" s="197" t="e">
        <f>C154-#REF!</f>
        <v>#REF!</v>
      </c>
      <c r="F154" s="198" t="e">
        <f>(C154-#REF!)/#REF!</f>
        <v>#REF!</v>
      </c>
    </row>
    <row r="155" spans="1:8" s="190" customFormat="1" hidden="1" x14ac:dyDescent="0.3">
      <c r="A155" s="188"/>
      <c r="B155" s="188" t="s">
        <v>230</v>
      </c>
      <c r="C155" s="208">
        <v>3088723</v>
      </c>
      <c r="D155" s="208"/>
      <c r="E155" s="197" t="e">
        <f>C155-#REF!</f>
        <v>#REF!</v>
      </c>
      <c r="F155" s="198" t="e">
        <f>(C155-#REF!)/#REF!</f>
        <v>#REF!</v>
      </c>
    </row>
    <row r="156" spans="1:8" hidden="1" x14ac:dyDescent="0.3">
      <c r="A156" s="188"/>
      <c r="B156" s="190"/>
      <c r="C156" s="190"/>
      <c r="D156" s="190"/>
      <c r="E156" s="190"/>
      <c r="F156" s="193"/>
    </row>
    <row r="157" spans="1:8" hidden="1" x14ac:dyDescent="0.3">
      <c r="A157" s="189"/>
      <c r="B157" s="188"/>
      <c r="C157" s="195"/>
      <c r="D157" s="195"/>
      <c r="E157" s="196"/>
      <c r="F157" s="193"/>
    </row>
    <row r="158" spans="1:8" hidden="1" x14ac:dyDescent="0.3">
      <c r="A158" s="189"/>
      <c r="B158" s="188"/>
      <c r="C158" s="195"/>
      <c r="D158" s="195"/>
      <c r="E158" s="196"/>
      <c r="F158" s="193"/>
    </row>
    <row r="159" spans="1:8" hidden="1" x14ac:dyDescent="0.3">
      <c r="A159" s="188"/>
      <c r="B159" s="190"/>
      <c r="C159" s="190"/>
      <c r="D159" s="190"/>
      <c r="E159" s="190"/>
      <c r="F159" s="193"/>
    </row>
    <row r="161" spans="1:1" hidden="1" x14ac:dyDescent="0.3">
      <c r="A161" s="184"/>
    </row>
    <row r="162" spans="1:1" hidden="1" x14ac:dyDescent="0.3">
      <c r="A162" s="184"/>
    </row>
    <row r="175" spans="1:1" x14ac:dyDescent="0.3"/>
    <row r="176" spans="1:1" x14ac:dyDescent="0.3"/>
  </sheetData>
  <autoFilter ref="B5:B152" xr:uid="{00000000-0009-0000-0000-000001000000}">
    <sortState xmlns:xlrd2="http://schemas.microsoft.com/office/spreadsheetml/2017/richdata2" ref="A6:F154">
      <sortCondition ref="B5:B152"/>
    </sortState>
  </autoFilter>
  <mergeCells count="1">
    <mergeCell ref="B3:F3"/>
  </mergeCells>
  <pageMargins left="0.7" right="0.7" top="0.75" bottom="0.75" header="0.3" footer="0.3"/>
  <pageSetup orientation="portrait"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C1E50-B305-4B3E-98FE-A98CFDA088B5}">
  <dimension ref="A1:F33"/>
  <sheetViews>
    <sheetView topLeftCell="A19" workbookViewId="0">
      <selection activeCell="H23" sqref="H23"/>
    </sheetView>
  </sheetViews>
  <sheetFormatPr defaultRowHeight="14.5" x14ac:dyDescent="0.35"/>
  <cols>
    <col min="1" max="1" width="13.453125" customWidth="1"/>
    <col min="2" max="2" width="17.81640625" customWidth="1"/>
    <col min="3" max="3" width="17.7265625" customWidth="1"/>
    <col min="4" max="4" width="17.54296875" customWidth="1"/>
    <col min="5" max="5" width="16.7265625" customWidth="1"/>
    <col min="6" max="6" width="19.81640625" customWidth="1"/>
  </cols>
  <sheetData>
    <row r="1" spans="1:6" ht="15" thickBot="1" x14ac:dyDescent="0.4"/>
    <row r="2" spans="1:6" s="184" customFormat="1" ht="33" customHeight="1" thickBot="1" x14ac:dyDescent="0.35">
      <c r="B2" s="854" t="s">
        <v>77</v>
      </c>
      <c r="C2" s="855"/>
      <c r="D2" s="855"/>
      <c r="E2" s="855"/>
      <c r="F2" s="856"/>
    </row>
    <row r="3" spans="1:6" s="184" customFormat="1" ht="45.75" customHeight="1" thickBot="1" x14ac:dyDescent="0.35">
      <c r="A3" s="185"/>
      <c r="C3" s="212" t="s">
        <v>1</v>
      </c>
      <c r="D3" s="211" t="s">
        <v>2</v>
      </c>
      <c r="E3" s="436" t="s">
        <v>3</v>
      </c>
      <c r="F3" s="437" t="s">
        <v>4</v>
      </c>
    </row>
    <row r="4" spans="1:6" x14ac:dyDescent="0.35">
      <c r="A4" s="186" t="s">
        <v>78</v>
      </c>
      <c r="B4" s="186" t="s">
        <v>79</v>
      </c>
    </row>
    <row r="5" spans="1:6" x14ac:dyDescent="0.35">
      <c r="A5" s="466">
        <v>10</v>
      </c>
      <c r="B5" s="424" t="s">
        <v>85</v>
      </c>
      <c r="C5" s="492">
        <v>30595</v>
      </c>
      <c r="D5" s="492">
        <v>78012</v>
      </c>
      <c r="E5" s="499">
        <f>C5-D5</f>
        <v>-47417</v>
      </c>
      <c r="F5" s="493">
        <f>(C5-D5)/D5</f>
        <v>-0.60781674614161929</v>
      </c>
    </row>
    <row r="6" spans="1:6" x14ac:dyDescent="0.35">
      <c r="A6" s="466">
        <v>794</v>
      </c>
      <c r="B6" s="424" t="s">
        <v>231</v>
      </c>
      <c r="C6" s="492">
        <v>803154</v>
      </c>
      <c r="D6" s="492">
        <v>791824</v>
      </c>
      <c r="E6" s="500">
        <f t="shared" ref="E6:E32" si="0">C6-D6</f>
        <v>11330</v>
      </c>
      <c r="F6" s="494">
        <f t="shared" ref="F6:F32" si="1">(C6-D6)/D6</f>
        <v>1.4308735274505446E-2</v>
      </c>
    </row>
    <row r="7" spans="1:6" x14ac:dyDescent="0.35">
      <c r="A7" s="466">
        <v>50</v>
      </c>
      <c r="B7" s="424" t="s">
        <v>93</v>
      </c>
      <c r="C7" s="492">
        <v>130168</v>
      </c>
      <c r="D7" s="492">
        <v>134199</v>
      </c>
      <c r="E7" s="499">
        <f t="shared" si="0"/>
        <v>-4031</v>
      </c>
      <c r="F7" s="493">
        <f t="shared" si="1"/>
        <v>-3.0037481650384876E-2</v>
      </c>
    </row>
    <row r="8" spans="1:6" x14ac:dyDescent="0.35">
      <c r="A8" s="466">
        <v>60</v>
      </c>
      <c r="B8" s="424" t="s">
        <v>95</v>
      </c>
      <c r="C8" s="492">
        <v>18158</v>
      </c>
      <c r="D8" s="492">
        <v>20052</v>
      </c>
      <c r="E8" s="499">
        <f t="shared" si="0"/>
        <v>-1894</v>
      </c>
      <c r="F8" s="493">
        <f t="shared" si="1"/>
        <v>-9.4454418511869143E-2</v>
      </c>
    </row>
    <row r="9" spans="1:6" x14ac:dyDescent="0.35">
      <c r="A9" s="466">
        <v>61</v>
      </c>
      <c r="B9" s="424" t="s">
        <v>104</v>
      </c>
      <c r="C9" s="492">
        <v>25612</v>
      </c>
      <c r="D9" s="492">
        <v>23814</v>
      </c>
      <c r="E9" s="500">
        <f t="shared" si="0"/>
        <v>1798</v>
      </c>
      <c r="F9" s="494">
        <f t="shared" si="1"/>
        <v>7.5501805660535826E-2</v>
      </c>
    </row>
    <row r="10" spans="1:6" x14ac:dyDescent="0.35">
      <c r="A10" s="466">
        <v>180</v>
      </c>
      <c r="B10" s="424" t="s">
        <v>110</v>
      </c>
      <c r="C10" s="492">
        <v>17164</v>
      </c>
      <c r="D10" s="492">
        <v>13211</v>
      </c>
      <c r="E10" s="500">
        <f t="shared" si="0"/>
        <v>3953</v>
      </c>
      <c r="F10" s="494">
        <f t="shared" si="1"/>
        <v>0.29922034668079628</v>
      </c>
    </row>
    <row r="11" spans="1:6" x14ac:dyDescent="0.35">
      <c r="A11" s="466">
        <v>190</v>
      </c>
      <c r="B11" s="424" t="s">
        <v>111</v>
      </c>
      <c r="C11" s="492">
        <v>310128</v>
      </c>
      <c r="D11" s="492">
        <v>248329</v>
      </c>
      <c r="E11" s="500">
        <f t="shared" si="0"/>
        <v>61799</v>
      </c>
      <c r="F11" s="494">
        <f t="shared" si="1"/>
        <v>0.24885937606964953</v>
      </c>
    </row>
    <row r="12" spans="1:6" x14ac:dyDescent="0.35">
      <c r="A12" s="466">
        <v>210</v>
      </c>
      <c r="B12" s="424" t="s">
        <v>232</v>
      </c>
      <c r="C12" s="492">
        <v>18345</v>
      </c>
      <c r="D12" s="492">
        <v>44532</v>
      </c>
      <c r="E12" s="499">
        <f t="shared" si="0"/>
        <v>-26187</v>
      </c>
      <c r="F12" s="493">
        <f t="shared" si="1"/>
        <v>-0.58804904338453245</v>
      </c>
    </row>
    <row r="13" spans="1:6" x14ac:dyDescent="0.35">
      <c r="A13" s="466">
        <v>231</v>
      </c>
      <c r="B13" s="424" t="s">
        <v>117</v>
      </c>
      <c r="C13" s="492">
        <v>56886</v>
      </c>
      <c r="D13" s="492">
        <v>55980</v>
      </c>
      <c r="E13" s="500">
        <f t="shared" si="0"/>
        <v>906</v>
      </c>
      <c r="F13" s="494">
        <f t="shared" si="1"/>
        <v>1.6184351554126473E-2</v>
      </c>
    </row>
    <row r="14" spans="1:6" x14ac:dyDescent="0.35">
      <c r="A14" s="466">
        <v>101</v>
      </c>
      <c r="B14" s="424" t="s">
        <v>118</v>
      </c>
      <c r="C14" s="492">
        <v>35175</v>
      </c>
      <c r="D14" s="492">
        <v>38831</v>
      </c>
      <c r="E14" s="499">
        <f t="shared" si="0"/>
        <v>-3656</v>
      </c>
      <c r="F14" s="493">
        <f t="shared" si="1"/>
        <v>-9.4151579923257192E-2</v>
      </c>
    </row>
    <row r="15" spans="1:6" x14ac:dyDescent="0.35">
      <c r="A15" s="466">
        <v>290</v>
      </c>
      <c r="B15" s="424" t="s">
        <v>128</v>
      </c>
      <c r="C15" s="492">
        <v>36337</v>
      </c>
      <c r="D15" s="492">
        <v>40458</v>
      </c>
      <c r="E15" s="499">
        <f t="shared" si="0"/>
        <v>-4121</v>
      </c>
      <c r="F15" s="493">
        <f t="shared" si="1"/>
        <v>-0.10185871768253497</v>
      </c>
    </row>
    <row r="16" spans="1:6" x14ac:dyDescent="0.35">
      <c r="A16" s="466">
        <v>300</v>
      </c>
      <c r="B16" s="424" t="s">
        <v>129</v>
      </c>
      <c r="C16" s="492">
        <v>30030</v>
      </c>
      <c r="D16" s="492">
        <v>40180</v>
      </c>
      <c r="E16" s="499">
        <f t="shared" si="0"/>
        <v>-10150</v>
      </c>
      <c r="F16" s="493">
        <f t="shared" si="1"/>
        <v>-0.25261324041811845</v>
      </c>
    </row>
    <row r="17" spans="1:6" x14ac:dyDescent="0.35">
      <c r="A17" s="466">
        <v>301</v>
      </c>
      <c r="B17" s="424" t="s">
        <v>130</v>
      </c>
      <c r="C17" s="492">
        <v>85032</v>
      </c>
      <c r="D17" s="492">
        <v>92114</v>
      </c>
      <c r="E17" s="499">
        <f t="shared" si="0"/>
        <v>-7082</v>
      </c>
      <c r="F17" s="493">
        <f t="shared" si="1"/>
        <v>-7.6882992813253143E-2</v>
      </c>
    </row>
    <row r="18" spans="1:6" x14ac:dyDescent="0.35">
      <c r="A18" s="466">
        <v>330</v>
      </c>
      <c r="B18" s="424" t="s">
        <v>133</v>
      </c>
      <c r="C18" s="492">
        <v>121315</v>
      </c>
      <c r="D18" s="492">
        <v>161460</v>
      </c>
      <c r="E18" s="499">
        <f t="shared" si="0"/>
        <v>-40145</v>
      </c>
      <c r="F18" s="493">
        <f t="shared" si="1"/>
        <v>-0.2486374334200421</v>
      </c>
    </row>
    <row r="19" spans="1:6" x14ac:dyDescent="0.35">
      <c r="A19" s="466">
        <v>460</v>
      </c>
      <c r="B19" s="424" t="s">
        <v>150</v>
      </c>
      <c r="C19" s="492">
        <v>102480</v>
      </c>
      <c r="D19" s="492">
        <v>111074</v>
      </c>
      <c r="E19" s="499">
        <f t="shared" si="0"/>
        <v>-8594</v>
      </c>
      <c r="F19" s="493">
        <f t="shared" si="1"/>
        <v>-7.7371842195293222E-2</v>
      </c>
    </row>
    <row r="20" spans="1:6" x14ac:dyDescent="0.35">
      <c r="A20" s="466">
        <v>822</v>
      </c>
      <c r="B20" s="424" t="s">
        <v>151</v>
      </c>
      <c r="C20" s="492">
        <v>21624</v>
      </c>
      <c r="D20" s="492">
        <v>19227</v>
      </c>
      <c r="E20" s="500">
        <f t="shared" si="0"/>
        <v>2397</v>
      </c>
      <c r="F20" s="494">
        <f t="shared" si="1"/>
        <v>0.12466843501326259</v>
      </c>
    </row>
    <row r="21" spans="1:6" x14ac:dyDescent="0.35">
      <c r="A21" s="466">
        <v>470</v>
      </c>
      <c r="B21" s="424" t="s">
        <v>152</v>
      </c>
      <c r="C21" s="492">
        <v>138688</v>
      </c>
      <c r="D21" s="492">
        <v>147360</v>
      </c>
      <c r="E21" s="499">
        <f t="shared" si="0"/>
        <v>-8672</v>
      </c>
      <c r="F21" s="493">
        <f t="shared" si="1"/>
        <v>-5.8849077090119432E-2</v>
      </c>
    </row>
    <row r="22" spans="1:6" x14ac:dyDescent="0.35">
      <c r="A22" s="466">
        <v>570</v>
      </c>
      <c r="B22" s="424" t="s">
        <v>164</v>
      </c>
      <c r="C22" s="492">
        <v>59000</v>
      </c>
      <c r="D22" s="492">
        <v>64260</v>
      </c>
      <c r="E22" s="499">
        <f t="shared" si="0"/>
        <v>-5260</v>
      </c>
      <c r="F22" s="493">
        <f t="shared" si="1"/>
        <v>-8.185496420790539E-2</v>
      </c>
    </row>
    <row r="23" spans="1:6" x14ac:dyDescent="0.35">
      <c r="A23" s="466">
        <v>600</v>
      </c>
      <c r="B23" s="424" t="s">
        <v>169</v>
      </c>
      <c r="C23" s="492">
        <v>32786</v>
      </c>
      <c r="D23" s="492">
        <v>35700</v>
      </c>
      <c r="E23" s="499">
        <f t="shared" si="0"/>
        <v>-2914</v>
      </c>
      <c r="F23" s="493">
        <f t="shared" si="1"/>
        <v>-8.1624649859943971E-2</v>
      </c>
    </row>
    <row r="24" spans="1:6" x14ac:dyDescent="0.35">
      <c r="A24" s="466">
        <v>630</v>
      </c>
      <c r="B24" s="424" t="s">
        <v>177</v>
      </c>
      <c r="C24" s="492">
        <v>135354</v>
      </c>
      <c r="D24" s="492">
        <v>143220</v>
      </c>
      <c r="E24" s="499">
        <f t="shared" si="0"/>
        <v>-7866</v>
      </c>
      <c r="F24" s="493">
        <f t="shared" si="1"/>
        <v>-5.4922496857980729E-2</v>
      </c>
    </row>
    <row r="25" spans="1:6" x14ac:dyDescent="0.35">
      <c r="A25" s="466">
        <v>710</v>
      </c>
      <c r="B25" s="424" t="s">
        <v>190</v>
      </c>
      <c r="C25" s="492">
        <v>15456</v>
      </c>
      <c r="D25" s="492">
        <v>33125</v>
      </c>
      <c r="E25" s="499">
        <f t="shared" si="0"/>
        <v>-17669</v>
      </c>
      <c r="F25" s="493">
        <f t="shared" si="1"/>
        <v>-0.53340377358490565</v>
      </c>
    </row>
    <row r="26" spans="1:6" x14ac:dyDescent="0.35">
      <c r="A26" s="466">
        <v>730</v>
      </c>
      <c r="B26" s="424" t="s">
        <v>193</v>
      </c>
      <c r="C26" s="492">
        <v>74542</v>
      </c>
      <c r="D26" s="492">
        <v>58448</v>
      </c>
      <c r="E26" s="500">
        <f t="shared" si="0"/>
        <v>16094</v>
      </c>
      <c r="F26" s="494">
        <f t="shared" si="1"/>
        <v>0.27535587188612098</v>
      </c>
    </row>
    <row r="27" spans="1:6" x14ac:dyDescent="0.35">
      <c r="A27" s="466">
        <v>780</v>
      </c>
      <c r="B27" s="424" t="s">
        <v>199</v>
      </c>
      <c r="C27" s="492">
        <v>50580</v>
      </c>
      <c r="D27" s="492">
        <v>74298</v>
      </c>
      <c r="E27" s="499">
        <f t="shared" si="0"/>
        <v>-23718</v>
      </c>
      <c r="F27" s="493">
        <f t="shared" si="1"/>
        <v>-0.31922797383509649</v>
      </c>
    </row>
    <row r="28" spans="1:6" x14ac:dyDescent="0.35">
      <c r="A28" s="466">
        <v>792</v>
      </c>
      <c r="B28" s="424" t="s">
        <v>200</v>
      </c>
      <c r="C28" s="492">
        <v>545280</v>
      </c>
      <c r="D28" s="492">
        <v>534930</v>
      </c>
      <c r="E28" s="500">
        <f t="shared" si="0"/>
        <v>10350</v>
      </c>
      <c r="F28" s="494">
        <f t="shared" si="1"/>
        <v>1.9348325949189612E-2</v>
      </c>
    </row>
    <row r="29" spans="1:6" x14ac:dyDescent="0.35">
      <c r="A29" s="466">
        <v>820</v>
      </c>
      <c r="B29" s="424" t="s">
        <v>205</v>
      </c>
      <c r="C29" s="492">
        <v>6265</v>
      </c>
      <c r="D29" s="492">
        <v>16142</v>
      </c>
      <c r="E29" s="499">
        <f t="shared" si="0"/>
        <v>-9877</v>
      </c>
      <c r="F29" s="493">
        <f t="shared" si="1"/>
        <v>-0.61188204683434522</v>
      </c>
    </row>
    <row r="30" spans="1:6" x14ac:dyDescent="0.35">
      <c r="A30" s="466">
        <v>830</v>
      </c>
      <c r="B30" s="424" t="s">
        <v>206</v>
      </c>
      <c r="C30" s="492">
        <v>29224</v>
      </c>
      <c r="D30" s="492">
        <v>34720</v>
      </c>
      <c r="E30" s="499">
        <f t="shared" si="0"/>
        <v>-5496</v>
      </c>
      <c r="F30" s="493">
        <f t="shared" si="1"/>
        <v>-0.15829493087557603</v>
      </c>
    </row>
    <row r="31" spans="1:6" x14ac:dyDescent="0.35">
      <c r="A31" s="466">
        <v>940</v>
      </c>
      <c r="B31" s="424" t="s">
        <v>222</v>
      </c>
      <c r="C31" s="492">
        <v>5540</v>
      </c>
      <c r="D31" s="492">
        <v>6684</v>
      </c>
      <c r="E31" s="499">
        <f t="shared" si="0"/>
        <v>-1144</v>
      </c>
      <c r="F31" s="493">
        <f t="shared" si="1"/>
        <v>-0.17115499700777978</v>
      </c>
    </row>
    <row r="32" spans="1:6" ht="15" thickBot="1" x14ac:dyDescent="0.4">
      <c r="A32" s="466">
        <v>950</v>
      </c>
      <c r="B32" s="424" t="s">
        <v>223</v>
      </c>
      <c r="C32" s="495">
        <v>33796</v>
      </c>
      <c r="D32" s="495">
        <v>32224</v>
      </c>
      <c r="E32" s="501">
        <f t="shared" si="0"/>
        <v>1572</v>
      </c>
      <c r="F32" s="498">
        <f t="shared" si="1"/>
        <v>4.8783515392254222E-2</v>
      </c>
    </row>
    <row r="33" spans="1:6" x14ac:dyDescent="0.35">
      <c r="A33" s="424"/>
      <c r="B33" s="424" t="s">
        <v>233</v>
      </c>
      <c r="C33" s="496">
        <f>SUM(C5:C32)</f>
        <v>2968714</v>
      </c>
      <c r="D33" s="496">
        <f>SUM(D5:D32)</f>
        <v>3094408</v>
      </c>
      <c r="E33" s="502">
        <f>SUM(E5:E32)</f>
        <v>-125694</v>
      </c>
      <c r="F33" s="497">
        <f t="shared" ref="F33" si="2">(D33-C33)/C33</f>
        <v>4.2339545001640444E-2</v>
      </c>
    </row>
  </sheetData>
  <mergeCells count="1">
    <mergeCell ref="B2:F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7AC56-D79B-459D-96B2-18EC054D0612}">
  <dimension ref="B2:D55"/>
  <sheetViews>
    <sheetView topLeftCell="A49" workbookViewId="0">
      <selection activeCell="D55" sqref="D55"/>
    </sheetView>
  </sheetViews>
  <sheetFormatPr defaultRowHeight="14.5" x14ac:dyDescent="0.35"/>
  <cols>
    <col min="2" max="2" width="7.54296875" customWidth="1"/>
    <col min="3" max="3" width="25.54296875" customWidth="1"/>
    <col min="4" max="4" width="17.54296875" customWidth="1"/>
  </cols>
  <sheetData>
    <row r="2" spans="2:4" x14ac:dyDescent="0.35">
      <c r="C2" s="857" t="s">
        <v>234</v>
      </c>
      <c r="D2" s="858"/>
    </row>
    <row r="4" spans="2:4" x14ac:dyDescent="0.35">
      <c r="B4" t="s">
        <v>235</v>
      </c>
      <c r="C4" t="s">
        <v>236</v>
      </c>
      <c r="D4" t="s">
        <v>237</v>
      </c>
    </row>
    <row r="5" spans="2:4" x14ac:dyDescent="0.35">
      <c r="B5" s="841">
        <v>985</v>
      </c>
      <c r="C5" t="s">
        <v>82</v>
      </c>
      <c r="D5" s="486">
        <v>1071.07</v>
      </c>
    </row>
    <row r="6" spans="2:4" x14ac:dyDescent="0.35">
      <c r="B6" s="841">
        <v>20</v>
      </c>
      <c r="C6" t="s">
        <v>89</v>
      </c>
      <c r="D6" s="486">
        <v>1071.07</v>
      </c>
    </row>
    <row r="7" spans="2:4" x14ac:dyDescent="0.35">
      <c r="B7" s="841">
        <v>40</v>
      </c>
      <c r="C7" t="s">
        <v>92</v>
      </c>
      <c r="D7" s="486">
        <v>89434.4</v>
      </c>
    </row>
    <row r="8" spans="2:4" x14ac:dyDescent="0.35">
      <c r="B8" s="841">
        <v>50</v>
      </c>
      <c r="C8" t="s">
        <v>93</v>
      </c>
      <c r="D8" s="486">
        <v>4819.82</v>
      </c>
    </row>
    <row r="9" spans="2:4" x14ac:dyDescent="0.35">
      <c r="B9" s="841">
        <v>60</v>
      </c>
      <c r="C9" t="s">
        <v>95</v>
      </c>
      <c r="D9" s="486">
        <v>1820.82</v>
      </c>
    </row>
    <row r="10" spans="2:4" x14ac:dyDescent="0.35">
      <c r="B10" s="841">
        <v>100</v>
      </c>
      <c r="C10" t="s">
        <v>99</v>
      </c>
      <c r="D10" s="486">
        <v>1071.07</v>
      </c>
    </row>
    <row r="11" spans="2:4" x14ac:dyDescent="0.35">
      <c r="B11" s="841">
        <v>110</v>
      </c>
      <c r="C11" t="s">
        <v>100</v>
      </c>
      <c r="D11" s="486">
        <v>1071.07</v>
      </c>
    </row>
    <row r="12" spans="2:4" x14ac:dyDescent="0.35">
      <c r="B12" s="841">
        <v>140</v>
      </c>
      <c r="C12" t="s">
        <v>103</v>
      </c>
      <c r="D12" s="486">
        <v>5355.35</v>
      </c>
    </row>
    <row r="13" spans="2:4" x14ac:dyDescent="0.35">
      <c r="B13" s="841">
        <v>61</v>
      </c>
      <c r="C13" t="s">
        <v>238</v>
      </c>
      <c r="D13" s="486">
        <v>6747.75</v>
      </c>
    </row>
    <row r="14" spans="2:4" x14ac:dyDescent="0.35">
      <c r="B14" s="841">
        <v>150</v>
      </c>
      <c r="C14" t="s">
        <v>106</v>
      </c>
      <c r="D14" s="486">
        <v>24313.3</v>
      </c>
    </row>
    <row r="15" spans="2:4" x14ac:dyDescent="0.35">
      <c r="B15" s="841">
        <v>160</v>
      </c>
      <c r="C15" t="s">
        <v>107</v>
      </c>
      <c r="D15" s="486">
        <v>1606.61</v>
      </c>
    </row>
    <row r="16" spans="2:4" x14ac:dyDescent="0.35">
      <c r="B16" s="841">
        <v>180</v>
      </c>
      <c r="C16" t="s">
        <v>110</v>
      </c>
      <c r="D16" s="486">
        <v>14887.88</v>
      </c>
    </row>
    <row r="17" spans="2:4" x14ac:dyDescent="0.35">
      <c r="B17" s="841">
        <v>190</v>
      </c>
      <c r="C17" t="s">
        <v>111</v>
      </c>
      <c r="D17" s="486">
        <v>74332.3</v>
      </c>
    </row>
    <row r="18" spans="2:4" x14ac:dyDescent="0.35">
      <c r="B18" s="841">
        <v>721</v>
      </c>
      <c r="C18" t="s">
        <v>239</v>
      </c>
      <c r="D18" s="486">
        <v>32132.12</v>
      </c>
    </row>
    <row r="19" spans="2:4" x14ac:dyDescent="0.35">
      <c r="B19" s="841">
        <v>210</v>
      </c>
      <c r="C19" t="s">
        <v>232</v>
      </c>
      <c r="D19" s="486">
        <v>14031.03</v>
      </c>
    </row>
    <row r="20" spans="2:4" x14ac:dyDescent="0.35">
      <c r="B20" s="841">
        <v>220</v>
      </c>
      <c r="C20" t="s">
        <v>115</v>
      </c>
      <c r="D20" s="486">
        <v>5890.89</v>
      </c>
    </row>
    <row r="21" spans="2:4" x14ac:dyDescent="0.35">
      <c r="B21" s="841">
        <v>101</v>
      </c>
      <c r="C21" t="s">
        <v>240</v>
      </c>
      <c r="D21" s="486">
        <v>3213.21</v>
      </c>
    </row>
    <row r="22" spans="2:4" x14ac:dyDescent="0.35">
      <c r="B22" s="841">
        <v>260</v>
      </c>
      <c r="C22" t="s">
        <v>123</v>
      </c>
      <c r="D22" s="486">
        <v>2142.14</v>
      </c>
    </row>
    <row r="23" spans="2:4" x14ac:dyDescent="0.35">
      <c r="B23" s="841">
        <v>290</v>
      </c>
      <c r="C23" t="s">
        <v>128</v>
      </c>
      <c r="D23" s="486">
        <v>17672.669999999998</v>
      </c>
    </row>
    <row r="24" spans="2:4" x14ac:dyDescent="0.35">
      <c r="B24" s="841">
        <v>300</v>
      </c>
      <c r="C24" t="s">
        <v>129</v>
      </c>
      <c r="D24" s="486">
        <v>4177.18</v>
      </c>
    </row>
    <row r="25" spans="2:4" x14ac:dyDescent="0.35">
      <c r="B25" s="841">
        <v>301</v>
      </c>
      <c r="C25" t="s">
        <v>241</v>
      </c>
      <c r="D25" s="486">
        <v>2356.36</v>
      </c>
    </row>
    <row r="26" spans="2:4" x14ac:dyDescent="0.35">
      <c r="B26" s="841">
        <v>310</v>
      </c>
      <c r="C26" t="s">
        <v>131</v>
      </c>
      <c r="D26" s="486">
        <v>2677.68</v>
      </c>
    </row>
    <row r="27" spans="2:4" x14ac:dyDescent="0.35">
      <c r="B27" s="841">
        <v>320</v>
      </c>
      <c r="C27" t="s">
        <v>132</v>
      </c>
      <c r="D27" s="486">
        <v>126065.02</v>
      </c>
    </row>
    <row r="28" spans="2:4" x14ac:dyDescent="0.35">
      <c r="B28" s="841">
        <v>330</v>
      </c>
      <c r="C28" t="s">
        <v>133</v>
      </c>
      <c r="D28" s="486">
        <v>13067.06</v>
      </c>
    </row>
    <row r="29" spans="2:4" x14ac:dyDescent="0.35">
      <c r="B29" s="841">
        <v>370</v>
      </c>
      <c r="C29" t="s">
        <v>137</v>
      </c>
      <c r="D29" s="486">
        <v>5783.78</v>
      </c>
    </row>
    <row r="30" spans="2:4" x14ac:dyDescent="0.35">
      <c r="B30" s="841">
        <v>450</v>
      </c>
      <c r="C30" t="s">
        <v>148</v>
      </c>
      <c r="D30" s="486">
        <v>33096.080000000002</v>
      </c>
    </row>
    <row r="31" spans="2:4" x14ac:dyDescent="0.35">
      <c r="B31" s="841">
        <v>901</v>
      </c>
      <c r="C31" t="s">
        <v>149</v>
      </c>
      <c r="D31" s="486">
        <v>4498.5</v>
      </c>
    </row>
    <row r="32" spans="2:4" x14ac:dyDescent="0.35">
      <c r="B32" s="841">
        <v>470</v>
      </c>
      <c r="C32" t="s">
        <v>152</v>
      </c>
      <c r="D32" s="486">
        <v>131206.16</v>
      </c>
    </row>
    <row r="33" spans="2:4" x14ac:dyDescent="0.35">
      <c r="B33" s="841">
        <v>531</v>
      </c>
      <c r="C33" t="s">
        <v>158</v>
      </c>
      <c r="D33" s="486">
        <v>9746.74</v>
      </c>
    </row>
    <row r="34" spans="2:4" x14ac:dyDescent="0.35">
      <c r="B34" s="841">
        <v>520</v>
      </c>
      <c r="C34" t="s">
        <v>161</v>
      </c>
      <c r="D34" s="486">
        <v>4284.28</v>
      </c>
    </row>
    <row r="35" spans="2:4" x14ac:dyDescent="0.35">
      <c r="B35" s="841">
        <v>530</v>
      </c>
      <c r="C35" t="s">
        <v>162</v>
      </c>
      <c r="D35" s="486">
        <v>9853.85</v>
      </c>
    </row>
    <row r="36" spans="2:4" x14ac:dyDescent="0.35">
      <c r="B36" s="841">
        <v>560</v>
      </c>
      <c r="C36" t="s">
        <v>163</v>
      </c>
      <c r="D36" s="486">
        <v>74867.839999999997</v>
      </c>
    </row>
    <row r="37" spans="2:4" x14ac:dyDescent="0.35">
      <c r="B37" s="841">
        <v>52</v>
      </c>
      <c r="C37" t="s">
        <v>242</v>
      </c>
      <c r="D37" s="486">
        <v>4284.28</v>
      </c>
    </row>
    <row r="38" spans="2:4" x14ac:dyDescent="0.35">
      <c r="B38" s="841">
        <v>600</v>
      </c>
      <c r="C38" t="s">
        <v>169</v>
      </c>
      <c r="D38" s="486">
        <v>4284.28</v>
      </c>
    </row>
    <row r="39" spans="2:4" x14ac:dyDescent="0.35">
      <c r="B39" s="841">
        <v>630</v>
      </c>
      <c r="C39" t="s">
        <v>243</v>
      </c>
      <c r="D39" s="486">
        <v>2142.14</v>
      </c>
    </row>
    <row r="40" spans="2:4" x14ac:dyDescent="0.35">
      <c r="B40" s="841">
        <v>751</v>
      </c>
      <c r="C40" t="s">
        <v>244</v>
      </c>
      <c r="D40" s="486">
        <v>4391.3900000000003</v>
      </c>
    </row>
    <row r="41" spans="2:4" x14ac:dyDescent="0.35">
      <c r="B41" s="841">
        <v>151</v>
      </c>
      <c r="C41" t="s">
        <v>245</v>
      </c>
      <c r="D41" s="486">
        <v>3106.1</v>
      </c>
    </row>
    <row r="42" spans="2:4" x14ac:dyDescent="0.35">
      <c r="B42" s="841">
        <v>660</v>
      </c>
      <c r="C42" t="s">
        <v>183</v>
      </c>
      <c r="D42" s="486">
        <v>3213.21</v>
      </c>
    </row>
    <row r="43" spans="2:4" x14ac:dyDescent="0.35">
      <c r="B43" s="841">
        <v>401</v>
      </c>
      <c r="C43" t="s">
        <v>246</v>
      </c>
      <c r="D43" s="486">
        <v>3213.21</v>
      </c>
    </row>
    <row r="44" spans="2:4" x14ac:dyDescent="0.35">
      <c r="B44" s="841">
        <v>710</v>
      </c>
      <c r="C44" t="s">
        <v>190</v>
      </c>
      <c r="D44" s="486">
        <v>15637.63</v>
      </c>
    </row>
    <row r="45" spans="2:4" x14ac:dyDescent="0.35">
      <c r="B45" s="841">
        <v>720</v>
      </c>
      <c r="C45" t="s">
        <v>191</v>
      </c>
      <c r="D45" s="486">
        <v>88577.54</v>
      </c>
    </row>
    <row r="46" spans="2:4" x14ac:dyDescent="0.35">
      <c r="B46" s="841">
        <v>740</v>
      </c>
      <c r="C46" t="s">
        <v>194</v>
      </c>
      <c r="D46" s="486">
        <v>24206.2</v>
      </c>
    </row>
    <row r="47" spans="2:4" x14ac:dyDescent="0.35">
      <c r="B47" s="841">
        <v>750</v>
      </c>
      <c r="C47" t="s">
        <v>196</v>
      </c>
      <c r="D47" s="486">
        <v>12745.74</v>
      </c>
    </row>
    <row r="48" spans="2:4" x14ac:dyDescent="0.35">
      <c r="B48" s="841">
        <v>770</v>
      </c>
      <c r="C48" t="s">
        <v>198</v>
      </c>
      <c r="D48" s="486">
        <v>1071.07</v>
      </c>
    </row>
    <row r="49" spans="2:4" x14ac:dyDescent="0.35">
      <c r="B49" s="841">
        <v>792</v>
      </c>
      <c r="C49" t="s">
        <v>200</v>
      </c>
      <c r="D49" s="486">
        <v>2142.14</v>
      </c>
    </row>
    <row r="50" spans="2:4" x14ac:dyDescent="0.35">
      <c r="B50" s="841">
        <v>830</v>
      </c>
      <c r="C50" t="s">
        <v>206</v>
      </c>
      <c r="D50" s="486">
        <v>7818.82</v>
      </c>
    </row>
    <row r="51" spans="2:4" x14ac:dyDescent="0.35">
      <c r="B51" s="841">
        <v>860</v>
      </c>
      <c r="C51" t="s">
        <v>212</v>
      </c>
      <c r="D51" s="486">
        <v>10817.81</v>
      </c>
    </row>
    <row r="52" spans="2:4" x14ac:dyDescent="0.35">
      <c r="B52" s="841">
        <v>890</v>
      </c>
      <c r="C52" t="s">
        <v>216</v>
      </c>
      <c r="D52" s="486">
        <v>35024.01</v>
      </c>
    </row>
    <row r="53" spans="2:4" x14ac:dyDescent="0.35">
      <c r="B53" s="841">
        <v>900</v>
      </c>
      <c r="C53" t="s">
        <v>217</v>
      </c>
      <c r="D53" s="486">
        <v>5248.25</v>
      </c>
    </row>
    <row r="54" spans="2:4" ht="15" thickBot="1" x14ac:dyDescent="0.4">
      <c r="B54" s="841">
        <v>961</v>
      </c>
      <c r="C54" s="843" t="s">
        <v>247</v>
      </c>
      <c r="D54" s="844">
        <v>1071.07</v>
      </c>
    </row>
    <row r="55" spans="2:4" x14ac:dyDescent="0.35">
      <c r="C55" t="s">
        <v>248</v>
      </c>
      <c r="D55" s="842">
        <f>SUM(D5:D54)</f>
        <v>953359.99</v>
      </c>
    </row>
  </sheetData>
  <mergeCells count="1">
    <mergeCell ref="C2:D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FF8B2-DE64-4749-A1D3-4610AC1C9820}">
  <dimension ref="A1:I29"/>
  <sheetViews>
    <sheetView topLeftCell="A13" workbookViewId="0">
      <selection activeCell="G27" sqref="G27"/>
    </sheetView>
  </sheetViews>
  <sheetFormatPr defaultColWidth="8.7265625" defaultRowHeight="14" x14ac:dyDescent="0.3"/>
  <cols>
    <col min="1" max="1" width="15.453125" style="217" customWidth="1"/>
    <col min="2" max="2" width="24.1796875" style="217" customWidth="1"/>
    <col min="3" max="3" width="23.7265625" style="217" customWidth="1"/>
    <col min="4" max="4" width="24.7265625" style="217" customWidth="1"/>
    <col min="5" max="5" width="23.1796875" style="217" customWidth="1"/>
    <col min="6" max="6" width="22.26953125" style="217" customWidth="1"/>
    <col min="7" max="16384" width="8.7265625" style="217"/>
  </cols>
  <sheetData>
    <row r="1" spans="1:9" ht="7.5" customHeight="1" thickBot="1" x14ac:dyDescent="0.35"/>
    <row r="2" spans="1:9" s="425" customFormat="1" ht="33" customHeight="1" thickBot="1" x14ac:dyDescent="0.4">
      <c r="B2" s="859" t="s">
        <v>249</v>
      </c>
      <c r="C2" s="860"/>
      <c r="D2" s="860"/>
      <c r="E2" s="860"/>
      <c r="F2" s="861"/>
      <c r="G2" s="457"/>
    </row>
    <row r="3" spans="1:9" ht="45.75" customHeight="1" thickBot="1" x14ac:dyDescent="0.35">
      <c r="C3" s="430" t="s">
        <v>1</v>
      </c>
      <c r="D3" s="429" t="s">
        <v>2</v>
      </c>
      <c r="E3" s="433" t="s">
        <v>3</v>
      </c>
      <c r="F3" s="434" t="s">
        <v>4</v>
      </c>
    </row>
    <row r="4" spans="1:9" x14ac:dyDescent="0.3">
      <c r="A4" s="426" t="s">
        <v>78</v>
      </c>
      <c r="B4" s="427" t="s">
        <v>250</v>
      </c>
    </row>
    <row r="5" spans="1:9" x14ac:dyDescent="0.3">
      <c r="A5" s="428">
        <v>794</v>
      </c>
      <c r="B5" s="265" t="s">
        <v>231</v>
      </c>
      <c r="C5" s="440">
        <v>48160.400662251661</v>
      </c>
      <c r="D5" s="440">
        <v>56614.74</v>
      </c>
      <c r="E5" s="503">
        <f>C5-D5</f>
        <v>-8454.3393377483371</v>
      </c>
      <c r="F5" s="505">
        <f>(C5-D5)/D5</f>
        <v>-0.14933106356663189</v>
      </c>
    </row>
    <row r="6" spans="1:9" x14ac:dyDescent="0.3">
      <c r="A6" s="428">
        <v>20</v>
      </c>
      <c r="B6" s="265" t="s">
        <v>89</v>
      </c>
      <c r="C6" s="440">
        <v>33842.443708609273</v>
      </c>
      <c r="D6" s="440">
        <v>20219.55</v>
      </c>
      <c r="E6" s="503">
        <f t="shared" ref="E6:E28" si="0">C6-D6</f>
        <v>13622.893708609274</v>
      </c>
      <c r="F6" s="441">
        <f t="shared" ref="F6:F29" si="1">(C6-D6)/D6</f>
        <v>0.67374861006349174</v>
      </c>
      <c r="H6" s="482"/>
      <c r="I6" s="217" t="s">
        <v>251</v>
      </c>
    </row>
    <row r="7" spans="1:9" x14ac:dyDescent="0.3">
      <c r="A7" s="428">
        <v>50</v>
      </c>
      <c r="B7" s="265" t="s">
        <v>93</v>
      </c>
      <c r="C7" s="440">
        <v>29937.546357615898</v>
      </c>
      <c r="D7" s="440">
        <v>20219.55</v>
      </c>
      <c r="E7" s="503">
        <f t="shared" si="0"/>
        <v>9717.9963576158989</v>
      </c>
      <c r="F7" s="441">
        <f t="shared" si="1"/>
        <v>0.48062377044078131</v>
      </c>
    </row>
    <row r="8" spans="1:9" x14ac:dyDescent="0.3">
      <c r="A8" s="480">
        <v>110</v>
      </c>
      <c r="B8" s="481" t="s">
        <v>252</v>
      </c>
      <c r="C8" s="440">
        <v>36445.708609271525</v>
      </c>
      <c r="D8" s="440"/>
      <c r="E8" s="503">
        <f t="shared" si="0"/>
        <v>36445.708609271525</v>
      </c>
      <c r="F8" s="441"/>
    </row>
    <row r="9" spans="1:9" x14ac:dyDescent="0.3">
      <c r="A9" s="428">
        <v>120</v>
      </c>
      <c r="B9" s="265" t="s">
        <v>101</v>
      </c>
      <c r="C9" s="440">
        <v>16921.221854304637</v>
      </c>
      <c r="D9" s="440">
        <v>17186.62</v>
      </c>
      <c r="E9" s="503">
        <f t="shared" si="0"/>
        <v>-265.39814569536247</v>
      </c>
      <c r="F9" s="505">
        <f t="shared" si="1"/>
        <v>-1.5442137296068831E-2</v>
      </c>
    </row>
    <row r="10" spans="1:9" x14ac:dyDescent="0.3">
      <c r="A10" s="480">
        <v>61</v>
      </c>
      <c r="B10" s="481" t="s">
        <v>253</v>
      </c>
      <c r="C10" s="440">
        <v>16921.221854304637</v>
      </c>
      <c r="D10" s="440"/>
      <c r="E10" s="503">
        <f t="shared" si="0"/>
        <v>16921.221854304637</v>
      </c>
      <c r="F10" s="441"/>
    </row>
    <row r="11" spans="1:9" x14ac:dyDescent="0.3">
      <c r="A11" s="428">
        <v>190</v>
      </c>
      <c r="B11" s="265" t="s">
        <v>111</v>
      </c>
      <c r="C11" s="440">
        <v>190038.33774834438</v>
      </c>
      <c r="D11" s="440">
        <v>188041.83</v>
      </c>
      <c r="E11" s="503">
        <f t="shared" si="0"/>
        <v>1996.5077483443893</v>
      </c>
      <c r="F11" s="441">
        <f t="shared" si="1"/>
        <v>1.06173597031277E-2</v>
      </c>
    </row>
    <row r="12" spans="1:9" x14ac:dyDescent="0.3">
      <c r="A12" s="428">
        <v>330</v>
      </c>
      <c r="B12" s="265" t="s">
        <v>133</v>
      </c>
      <c r="C12" s="440">
        <v>100225.69867549669</v>
      </c>
      <c r="D12" s="440">
        <v>69757.45</v>
      </c>
      <c r="E12" s="503">
        <f t="shared" si="0"/>
        <v>30468.248675496696</v>
      </c>
      <c r="F12" s="441">
        <f t="shared" si="1"/>
        <v>0.43677411768200669</v>
      </c>
    </row>
    <row r="13" spans="1:9" x14ac:dyDescent="0.3">
      <c r="A13" s="428">
        <v>430</v>
      </c>
      <c r="B13" s="265" t="s">
        <v>145</v>
      </c>
      <c r="C13" s="440">
        <v>153592.62913907287</v>
      </c>
      <c r="D13" s="440">
        <v>134460.01999999999</v>
      </c>
      <c r="E13" s="503">
        <f t="shared" si="0"/>
        <v>19132.609139072883</v>
      </c>
      <c r="F13" s="441">
        <f t="shared" si="1"/>
        <v>0.14229217829264704</v>
      </c>
    </row>
    <row r="14" spans="1:9" x14ac:dyDescent="0.3">
      <c r="A14" s="428">
        <v>450</v>
      </c>
      <c r="B14" s="265" t="s">
        <v>148</v>
      </c>
      <c r="C14" s="440">
        <v>105432.2284768212</v>
      </c>
      <c r="D14" s="440">
        <v>57625.72</v>
      </c>
      <c r="E14" s="503">
        <f t="shared" si="0"/>
        <v>47806.508476821196</v>
      </c>
      <c r="F14" s="441">
        <f t="shared" si="1"/>
        <v>0.82960366441965838</v>
      </c>
    </row>
    <row r="15" spans="1:9" x14ac:dyDescent="0.3">
      <c r="A15" s="428">
        <v>901</v>
      </c>
      <c r="B15" s="265" t="s">
        <v>149</v>
      </c>
      <c r="C15" s="440">
        <v>33842.443708609273</v>
      </c>
      <c r="D15" s="440">
        <v>35384.22</v>
      </c>
      <c r="E15" s="503">
        <f t="shared" si="0"/>
        <v>-1541.7762913907281</v>
      </c>
      <c r="F15" s="505">
        <f t="shared" si="1"/>
        <v>-4.3572425544232095E-2</v>
      </c>
    </row>
    <row r="16" spans="1:9" x14ac:dyDescent="0.3">
      <c r="A16" s="428">
        <v>470</v>
      </c>
      <c r="B16" s="265" t="s">
        <v>152</v>
      </c>
      <c r="C16" s="440">
        <v>89812.639072847684</v>
      </c>
      <c r="D16" s="440">
        <v>160745.44</v>
      </c>
      <c r="E16" s="503">
        <f t="shared" si="0"/>
        <v>-70932.800927152319</v>
      </c>
      <c r="F16" s="505">
        <f t="shared" si="1"/>
        <v>-0.44127410971752801</v>
      </c>
    </row>
    <row r="17" spans="1:6" x14ac:dyDescent="0.3">
      <c r="A17" s="428">
        <v>570</v>
      </c>
      <c r="B17" s="265" t="s">
        <v>164</v>
      </c>
      <c r="C17" s="440">
        <v>84606.109271523179</v>
      </c>
      <c r="D17" s="440">
        <v>60658.66</v>
      </c>
      <c r="E17" s="503">
        <f t="shared" si="0"/>
        <v>23947.449271523175</v>
      </c>
      <c r="F17" s="441">
        <f t="shared" si="1"/>
        <v>0.3947902784453724</v>
      </c>
    </row>
    <row r="18" spans="1:6" x14ac:dyDescent="0.3">
      <c r="A18" s="480">
        <v>52</v>
      </c>
      <c r="B18" s="481" t="s">
        <v>254</v>
      </c>
      <c r="C18" s="440">
        <v>35144.076158940399</v>
      </c>
      <c r="D18" s="440"/>
      <c r="E18" s="503">
        <f t="shared" si="0"/>
        <v>35144.076158940399</v>
      </c>
      <c r="F18" s="441"/>
    </row>
    <row r="19" spans="1:6" x14ac:dyDescent="0.3">
      <c r="A19" s="428">
        <v>600</v>
      </c>
      <c r="B19" s="265" t="s">
        <v>169</v>
      </c>
      <c r="C19" s="440">
        <v>153592.62913907287</v>
      </c>
      <c r="D19" s="440">
        <v>132438.06</v>
      </c>
      <c r="E19" s="503">
        <f t="shared" si="0"/>
        <v>21154.569139072875</v>
      </c>
      <c r="F19" s="441">
        <f t="shared" si="1"/>
        <v>0.15973179567167381</v>
      </c>
    </row>
    <row r="20" spans="1:6" x14ac:dyDescent="0.3">
      <c r="A20" s="428">
        <v>710</v>
      </c>
      <c r="B20" s="265" t="s">
        <v>190</v>
      </c>
      <c r="C20" s="440">
        <v>33842.443708609273</v>
      </c>
      <c r="D20" s="440">
        <v>38417.15</v>
      </c>
      <c r="E20" s="503">
        <f t="shared" si="0"/>
        <v>-4574.7062913907284</v>
      </c>
      <c r="F20" s="505">
        <f t="shared" si="1"/>
        <v>-0.11907979356591336</v>
      </c>
    </row>
    <row r="21" spans="1:6" x14ac:dyDescent="0.3">
      <c r="A21" s="428">
        <v>720</v>
      </c>
      <c r="B21" s="265" t="s">
        <v>255</v>
      </c>
      <c r="C21" s="440">
        <v>3904.8973509933776</v>
      </c>
      <c r="D21" s="440"/>
      <c r="E21" s="503">
        <f t="shared" si="0"/>
        <v>3904.8973509933776</v>
      </c>
      <c r="F21" s="441"/>
    </row>
    <row r="22" spans="1:6" x14ac:dyDescent="0.3">
      <c r="A22" s="428">
        <v>750</v>
      </c>
      <c r="B22" s="265" t="s">
        <v>196</v>
      </c>
      <c r="C22" s="440">
        <v>101527.33112582783</v>
      </c>
      <c r="D22" s="440">
        <v>99075.8</v>
      </c>
      <c r="E22" s="503">
        <f t="shared" si="0"/>
        <v>2451.5311258278234</v>
      </c>
      <c r="F22" s="441">
        <f t="shared" si="1"/>
        <v>2.4743995262494205E-2</v>
      </c>
    </row>
    <row r="23" spans="1:6" x14ac:dyDescent="0.3">
      <c r="A23" s="480">
        <v>760</v>
      </c>
      <c r="B23" s="481" t="s">
        <v>256</v>
      </c>
      <c r="C23" s="440">
        <v>13016.32450331126</v>
      </c>
      <c r="D23" s="440"/>
      <c r="E23" s="503">
        <f t="shared" si="0"/>
        <v>13016.32450331126</v>
      </c>
      <c r="F23" s="441"/>
    </row>
    <row r="24" spans="1:6" x14ac:dyDescent="0.3">
      <c r="A24" s="428">
        <v>780</v>
      </c>
      <c r="B24" s="265" t="s">
        <v>199</v>
      </c>
      <c r="C24" s="440">
        <v>27334.281456953646</v>
      </c>
      <c r="D24" s="440">
        <v>19208.57</v>
      </c>
      <c r="E24" s="503">
        <f t="shared" si="0"/>
        <v>8125.7114569536461</v>
      </c>
      <c r="F24" s="441">
        <f t="shared" si="1"/>
        <v>0.42302531926914111</v>
      </c>
    </row>
    <row r="25" spans="1:6" x14ac:dyDescent="0.3">
      <c r="A25" s="428">
        <v>792</v>
      </c>
      <c r="B25" s="265" t="s">
        <v>200</v>
      </c>
      <c r="C25" s="440">
        <v>153592.62913907287</v>
      </c>
      <c r="D25" s="440">
        <v>191074.76</v>
      </c>
      <c r="E25" s="503">
        <f t="shared" si="0"/>
        <v>-37482.130860927136</v>
      </c>
      <c r="F25" s="505">
        <f t="shared" si="1"/>
        <v>-0.19616474128203606</v>
      </c>
    </row>
    <row r="26" spans="1:6" x14ac:dyDescent="0.3">
      <c r="A26" s="428">
        <v>900</v>
      </c>
      <c r="B26" s="265" t="s">
        <v>217</v>
      </c>
      <c r="C26" s="440">
        <v>40350.605960264904</v>
      </c>
      <c r="D26" s="440">
        <v>32351.279999999999</v>
      </c>
      <c r="E26" s="503">
        <f t="shared" si="0"/>
        <v>7999.325960264905</v>
      </c>
      <c r="F26" s="441">
        <f t="shared" si="1"/>
        <v>0.24726458923000591</v>
      </c>
    </row>
    <row r="27" spans="1:6" x14ac:dyDescent="0.3">
      <c r="A27" s="428">
        <v>910</v>
      </c>
      <c r="B27" s="265" t="s">
        <v>218</v>
      </c>
      <c r="C27" s="440">
        <v>50763.665562913913</v>
      </c>
      <c r="D27" s="440">
        <v>102108.74</v>
      </c>
      <c r="E27" s="503">
        <f t="shared" si="0"/>
        <v>-51345.074437086092</v>
      </c>
      <c r="F27" s="505">
        <f t="shared" si="1"/>
        <v>-0.50284700836663043</v>
      </c>
    </row>
    <row r="28" spans="1:6" ht="14.5" thickBot="1" x14ac:dyDescent="0.35">
      <c r="A28" s="428">
        <v>940</v>
      </c>
      <c r="B28" s="265" t="s">
        <v>222</v>
      </c>
      <c r="C28" s="442">
        <v>19524.486754966889</v>
      </c>
      <c r="D28" s="442">
        <v>20219.55</v>
      </c>
      <c r="E28" s="503">
        <f t="shared" si="0"/>
        <v>-695.06324503311043</v>
      </c>
      <c r="F28" s="505">
        <f t="shared" si="1"/>
        <v>-3.4375801886447052E-2</v>
      </c>
    </row>
    <row r="29" spans="1:6" x14ac:dyDescent="0.3">
      <c r="A29" s="265"/>
      <c r="B29" s="265" t="s">
        <v>233</v>
      </c>
      <c r="C29" s="439">
        <v>1542372.0000000002</v>
      </c>
      <c r="D29" s="439">
        <v>1533652.9800000002</v>
      </c>
      <c r="E29" s="504">
        <f t="shared" ref="E29" si="2">D29-C29</f>
        <v>-8719.0200000000186</v>
      </c>
      <c r="F29" s="505">
        <f t="shared" si="1"/>
        <v>5.6851322389762622E-3</v>
      </c>
    </row>
  </sheetData>
  <mergeCells count="1">
    <mergeCell ref="B2:F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44591-4FB5-4F1C-8F4E-FD9A31E05AD9}">
  <dimension ref="A1:G7"/>
  <sheetViews>
    <sheetView workbookViewId="0"/>
  </sheetViews>
  <sheetFormatPr defaultColWidth="8.7265625" defaultRowHeight="14" x14ac:dyDescent="0.3"/>
  <cols>
    <col min="1" max="1" width="13" style="217" customWidth="1"/>
    <col min="2" max="2" width="27.453125" style="217" customWidth="1"/>
    <col min="3" max="3" width="31.1796875" style="217" customWidth="1"/>
    <col min="4" max="4" width="24.54296875" style="217" customWidth="1"/>
    <col min="5" max="5" width="20.81640625" style="217" customWidth="1"/>
    <col min="6" max="6" width="23.26953125" style="217" customWidth="1"/>
    <col min="7" max="16384" width="8.7265625" style="217"/>
  </cols>
  <sheetData>
    <row r="1" spans="1:7" ht="7.5" customHeight="1" thickBot="1" x14ac:dyDescent="0.35"/>
    <row r="2" spans="1:7" s="425" customFormat="1" ht="33" customHeight="1" thickBot="1" x14ac:dyDescent="0.4">
      <c r="B2" s="859" t="s">
        <v>257</v>
      </c>
      <c r="C2" s="860"/>
      <c r="D2" s="860"/>
      <c r="E2" s="860"/>
      <c r="F2" s="861"/>
      <c r="G2" s="457"/>
    </row>
    <row r="3" spans="1:7" ht="45.75" customHeight="1" thickBot="1" x14ac:dyDescent="0.35">
      <c r="C3" s="430" t="s">
        <v>1</v>
      </c>
      <c r="D3" s="429" t="s">
        <v>2</v>
      </c>
      <c r="E3" s="433" t="s">
        <v>3</v>
      </c>
      <c r="F3" s="434" t="s">
        <v>4</v>
      </c>
    </row>
    <row r="4" spans="1:7" x14ac:dyDescent="0.3">
      <c r="A4" s="426" t="s">
        <v>78</v>
      </c>
      <c r="B4" s="427" t="s">
        <v>250</v>
      </c>
    </row>
    <row r="5" spans="1:7" x14ac:dyDescent="0.3">
      <c r="A5" s="431">
        <v>970</v>
      </c>
      <c r="B5" s="432" t="s">
        <v>258</v>
      </c>
      <c r="C5" s="444">
        <v>168100</v>
      </c>
      <c r="D5" s="444">
        <v>152085</v>
      </c>
      <c r="E5" s="444">
        <f>C5-D5</f>
        <v>16015</v>
      </c>
      <c r="F5" s="445">
        <f>(C5-D5)/D5</f>
        <v>0.1053029555840484</v>
      </c>
    </row>
    <row r="6" spans="1:7" ht="14.5" thickBot="1" x14ac:dyDescent="0.35">
      <c r="A6" s="431">
        <v>971</v>
      </c>
      <c r="B6" s="432" t="s">
        <v>259</v>
      </c>
      <c r="C6" s="442">
        <v>73544</v>
      </c>
      <c r="D6" s="442">
        <v>91734</v>
      </c>
      <c r="E6" s="473">
        <f>C6-D6</f>
        <v>-18190</v>
      </c>
      <c r="F6" s="507">
        <f t="shared" ref="F6:F7" si="0">(C6-D6)/D6</f>
        <v>-0.19829071009658361</v>
      </c>
    </row>
    <row r="7" spans="1:7" x14ac:dyDescent="0.3">
      <c r="B7" s="265" t="s">
        <v>14</v>
      </c>
      <c r="C7" s="446">
        <f>SUM(C5:C6)</f>
        <v>241644</v>
      </c>
      <c r="D7" s="446">
        <f>SUM(D5:D6)</f>
        <v>243819</v>
      </c>
      <c r="E7" s="506">
        <f>C7-D7</f>
        <v>-2175</v>
      </c>
      <c r="F7" s="507">
        <f t="shared" si="0"/>
        <v>-8.9205517207436667E-3</v>
      </c>
    </row>
  </sheetData>
  <mergeCells count="1">
    <mergeCell ref="B2:F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4C2BE-1440-43BA-B036-CE58DE2EC6D4}">
  <dimension ref="A1:F153"/>
  <sheetViews>
    <sheetView topLeftCell="A82" workbookViewId="0">
      <selection activeCell="G65" sqref="G65"/>
    </sheetView>
  </sheetViews>
  <sheetFormatPr defaultRowHeight="14.5" x14ac:dyDescent="0.35"/>
  <cols>
    <col min="1" max="1" width="13.1796875" customWidth="1"/>
    <col min="2" max="2" width="29.81640625" customWidth="1"/>
    <col min="3" max="3" width="21.1796875" customWidth="1"/>
    <col min="4" max="4" width="21.453125" customWidth="1"/>
    <col min="5" max="5" width="17.81640625" customWidth="1"/>
    <col min="6" max="6" width="22" customWidth="1"/>
  </cols>
  <sheetData>
    <row r="1" spans="1:6" ht="7.5" customHeight="1" thickBot="1" x14ac:dyDescent="0.4"/>
    <row r="2" spans="1:6" s="184" customFormat="1" ht="33" customHeight="1" thickBot="1" x14ac:dyDescent="0.35">
      <c r="B2" s="854" t="s">
        <v>260</v>
      </c>
      <c r="C2" s="855"/>
      <c r="D2" s="855"/>
      <c r="E2" s="855"/>
      <c r="F2" s="856"/>
    </row>
    <row r="3" spans="1:6" s="184" customFormat="1" ht="45.75" customHeight="1" thickBot="1" x14ac:dyDescent="0.35">
      <c r="A3" s="185"/>
      <c r="C3" s="212" t="s">
        <v>1</v>
      </c>
      <c r="D3" s="211" t="s">
        <v>2</v>
      </c>
      <c r="E3" s="213" t="s">
        <v>3</v>
      </c>
      <c r="F3" s="214" t="s">
        <v>4</v>
      </c>
    </row>
    <row r="4" spans="1:6" x14ac:dyDescent="0.35">
      <c r="A4" s="186" t="s">
        <v>78</v>
      </c>
      <c r="B4" s="186" t="s">
        <v>79</v>
      </c>
    </row>
    <row r="5" spans="1:6" x14ac:dyDescent="0.35">
      <c r="A5" s="428">
        <v>985</v>
      </c>
      <c r="B5" s="265" t="s">
        <v>261</v>
      </c>
      <c r="C5" s="440">
        <v>570897.11503309733</v>
      </c>
      <c r="D5" s="440">
        <v>652687.73096485506</v>
      </c>
      <c r="E5" s="450">
        <f>C5-D5</f>
        <v>-81790.615931757726</v>
      </c>
      <c r="F5" s="513">
        <f>(C5-D5)/D5</f>
        <v>-0.12531354896291419</v>
      </c>
    </row>
    <row r="6" spans="1:6" x14ac:dyDescent="0.35">
      <c r="A6" s="428">
        <v>171</v>
      </c>
      <c r="B6" s="265" t="s">
        <v>83</v>
      </c>
      <c r="C6" s="440">
        <v>18968.375712291418</v>
      </c>
      <c r="D6" s="440">
        <v>17845.100858914986</v>
      </c>
      <c r="E6" s="512">
        <f t="shared" ref="E6:E69" si="0">C6-D6</f>
        <v>1123.2748533764316</v>
      </c>
      <c r="F6" s="451">
        <f t="shared" ref="F6:F69" si="1">(C6-D6)/D6</f>
        <v>6.2945839435548517E-2</v>
      </c>
    </row>
    <row r="7" spans="1:6" x14ac:dyDescent="0.35">
      <c r="A7" s="428">
        <v>51</v>
      </c>
      <c r="B7" s="265" t="s">
        <v>84</v>
      </c>
      <c r="C7" s="440">
        <v>39015.766699535707</v>
      </c>
      <c r="D7" s="440">
        <v>36787.187168483331</v>
      </c>
      <c r="E7" s="512">
        <f t="shared" si="0"/>
        <v>2228.5795310523754</v>
      </c>
      <c r="F7" s="451">
        <f t="shared" si="1"/>
        <v>6.0580318925869528E-2</v>
      </c>
    </row>
    <row r="8" spans="1:6" x14ac:dyDescent="0.35">
      <c r="A8" s="428">
        <v>10</v>
      </c>
      <c r="B8" s="265" t="s">
        <v>85</v>
      </c>
      <c r="C8" s="440">
        <v>306567.13811894716</v>
      </c>
      <c r="D8" s="440">
        <v>236534.18923431932</v>
      </c>
      <c r="E8" s="512">
        <f t="shared" si="0"/>
        <v>70032.94888462784</v>
      </c>
      <c r="F8" s="451">
        <f t="shared" si="1"/>
        <v>0.29607960316996995</v>
      </c>
    </row>
    <row r="9" spans="1:6" x14ac:dyDescent="0.35">
      <c r="A9" s="428">
        <v>793</v>
      </c>
      <c r="B9" s="265" t="s">
        <v>262</v>
      </c>
      <c r="C9" s="440">
        <v>68957.218911442818</v>
      </c>
      <c r="D9" s="440">
        <v>73357.125706618812</v>
      </c>
      <c r="E9" s="450">
        <f t="shared" si="0"/>
        <v>-4399.9067951759935</v>
      </c>
      <c r="F9" s="513">
        <f t="shared" si="1"/>
        <v>-5.99792692638038E-2</v>
      </c>
    </row>
    <row r="10" spans="1:6" x14ac:dyDescent="0.35">
      <c r="A10" s="428">
        <v>541</v>
      </c>
      <c r="B10" s="265" t="s">
        <v>87</v>
      </c>
      <c r="C10" s="440">
        <v>74778.416692207407</v>
      </c>
      <c r="D10" s="440">
        <v>76128.607083839626</v>
      </c>
      <c r="E10" s="450">
        <f t="shared" si="0"/>
        <v>-1350.190391632219</v>
      </c>
      <c r="F10" s="513">
        <f t="shared" si="1"/>
        <v>-1.7735650806605045E-2</v>
      </c>
    </row>
    <row r="11" spans="1:6" x14ac:dyDescent="0.35">
      <c r="A11" s="428">
        <v>794</v>
      </c>
      <c r="B11" s="265" t="s">
        <v>231</v>
      </c>
      <c r="C11" s="440">
        <v>255766.58253283388</v>
      </c>
      <c r="D11" s="440">
        <v>283504.10061355151</v>
      </c>
      <c r="E11" s="450">
        <f t="shared" si="0"/>
        <v>-27737.518080717622</v>
      </c>
      <c r="F11" s="513">
        <f t="shared" si="1"/>
        <v>-9.7838154794547508E-2</v>
      </c>
    </row>
    <row r="12" spans="1:6" x14ac:dyDescent="0.35">
      <c r="A12" s="428">
        <v>20</v>
      </c>
      <c r="B12" s="265" t="s">
        <v>89</v>
      </c>
      <c r="C12" s="440">
        <v>339156.69743514044</v>
      </c>
      <c r="D12" s="440">
        <v>330051.40776722878</v>
      </c>
      <c r="E12" s="512">
        <f t="shared" si="0"/>
        <v>9105.2896679116529</v>
      </c>
      <c r="F12" s="451">
        <f t="shared" si="1"/>
        <v>2.7587489262682455E-2</v>
      </c>
    </row>
    <row r="13" spans="1:6" x14ac:dyDescent="0.35">
      <c r="A13" s="428">
        <v>172</v>
      </c>
      <c r="B13" s="265" t="s">
        <v>90</v>
      </c>
      <c r="C13" s="440">
        <v>13432.511153738837</v>
      </c>
      <c r="D13" s="440">
        <v>14103.729841652432</v>
      </c>
      <c r="E13" s="450">
        <f t="shared" si="0"/>
        <v>-671.2186879135952</v>
      </c>
      <c r="F13" s="513">
        <f t="shared" si="1"/>
        <v>-4.7591572970384785E-2</v>
      </c>
    </row>
    <row r="14" spans="1:6" x14ac:dyDescent="0.35">
      <c r="A14" s="428">
        <v>30</v>
      </c>
      <c r="B14" s="265" t="s">
        <v>91</v>
      </c>
      <c r="C14" s="440">
        <v>115289.84691120932</v>
      </c>
      <c r="D14" s="440">
        <v>114965.3838313451</v>
      </c>
      <c r="E14" s="512">
        <f t="shared" si="0"/>
        <v>324.46307986421743</v>
      </c>
      <c r="F14" s="451">
        <f t="shared" si="1"/>
        <v>2.8222676170090184E-3</v>
      </c>
    </row>
    <row r="15" spans="1:6" x14ac:dyDescent="0.35">
      <c r="A15" s="428">
        <v>40</v>
      </c>
      <c r="B15" s="265" t="s">
        <v>92</v>
      </c>
      <c r="C15" s="440">
        <v>112781.29226608867</v>
      </c>
      <c r="D15" s="440">
        <v>90825.000800747323</v>
      </c>
      <c r="E15" s="512">
        <f t="shared" si="0"/>
        <v>21956.291465341346</v>
      </c>
      <c r="F15" s="451">
        <f t="shared" si="1"/>
        <v>0.24174281609431802</v>
      </c>
    </row>
    <row r="16" spans="1:6" x14ac:dyDescent="0.35">
      <c r="A16" s="428">
        <v>50</v>
      </c>
      <c r="B16" s="265" t="s">
        <v>93</v>
      </c>
      <c r="C16" s="440">
        <v>393944.44973999693</v>
      </c>
      <c r="D16" s="440">
        <v>360056.58526505542</v>
      </c>
      <c r="E16" s="512">
        <f t="shared" si="0"/>
        <v>33887.864474941511</v>
      </c>
      <c r="F16" s="451">
        <f t="shared" si="1"/>
        <v>9.411816326035248E-2</v>
      </c>
    </row>
    <row r="17" spans="1:6" x14ac:dyDescent="0.35">
      <c r="A17" s="428">
        <v>274</v>
      </c>
      <c r="B17" s="265" t="s">
        <v>94</v>
      </c>
      <c r="C17" s="440">
        <v>22031.895336468238</v>
      </c>
      <c r="D17" s="440">
        <v>16152.501519079702</v>
      </c>
      <c r="E17" s="512">
        <f t="shared" si="0"/>
        <v>5879.3938173885363</v>
      </c>
      <c r="F17" s="451">
        <f t="shared" si="1"/>
        <v>0.36399277291159282</v>
      </c>
    </row>
    <row r="18" spans="1:6" x14ac:dyDescent="0.35">
      <c r="A18" s="428">
        <v>60</v>
      </c>
      <c r="B18" s="265" t="s">
        <v>95</v>
      </c>
      <c r="C18" s="440">
        <v>317571.88542254013</v>
      </c>
      <c r="D18" s="440">
        <v>341596.26514856267</v>
      </c>
      <c r="E18" s="450">
        <f t="shared" si="0"/>
        <v>-24024.37972602254</v>
      </c>
      <c r="F18" s="513">
        <f t="shared" si="1"/>
        <v>-7.0329749406288639E-2</v>
      </c>
    </row>
    <row r="19" spans="1:6" x14ac:dyDescent="0.35">
      <c r="A19" s="428">
        <v>821</v>
      </c>
      <c r="B19" s="265" t="s">
        <v>96</v>
      </c>
      <c r="C19" s="440">
        <v>179418.09969800137</v>
      </c>
      <c r="D19" s="440">
        <v>172749.89224785034</v>
      </c>
      <c r="E19" s="512">
        <f t="shared" si="0"/>
        <v>6668.207450151036</v>
      </c>
      <c r="F19" s="451">
        <f t="shared" si="1"/>
        <v>3.8600356639203713E-2</v>
      </c>
    </row>
    <row r="20" spans="1:6" x14ac:dyDescent="0.35">
      <c r="A20" s="428">
        <v>70</v>
      </c>
      <c r="B20" s="265" t="s">
        <v>97</v>
      </c>
      <c r="C20" s="440">
        <v>307493.38820615481</v>
      </c>
      <c r="D20" s="440">
        <v>261957.02543303388</v>
      </c>
      <c r="E20" s="512">
        <f t="shared" si="0"/>
        <v>45536.362773120927</v>
      </c>
      <c r="F20" s="451">
        <f t="shared" si="1"/>
        <v>0.17383142405837762</v>
      </c>
    </row>
    <row r="21" spans="1:6" x14ac:dyDescent="0.35">
      <c r="A21" s="428">
        <v>80</v>
      </c>
      <c r="B21" s="265" t="s">
        <v>98</v>
      </c>
      <c r="C21" s="440">
        <v>84228.848999310794</v>
      </c>
      <c r="D21" s="440">
        <v>79260.257327192507</v>
      </c>
      <c r="E21" s="512">
        <f t="shared" si="0"/>
        <v>4968.5916721182875</v>
      </c>
      <c r="F21" s="451">
        <f t="shared" si="1"/>
        <v>6.2687049470550607E-2</v>
      </c>
    </row>
    <row r="22" spans="1:6" x14ac:dyDescent="0.35">
      <c r="A22" s="428">
        <v>100</v>
      </c>
      <c r="B22" s="265" t="s">
        <v>99</v>
      </c>
      <c r="C22" s="440">
        <v>291011.04111685231</v>
      </c>
      <c r="D22" s="440">
        <v>280227.14335366071</v>
      </c>
      <c r="E22" s="512">
        <f t="shared" si="0"/>
        <v>10783.897763191606</v>
      </c>
      <c r="F22" s="451">
        <f t="shared" si="1"/>
        <v>3.8482702403963009E-2</v>
      </c>
    </row>
    <row r="23" spans="1:6" x14ac:dyDescent="0.35">
      <c r="A23" s="428">
        <v>110</v>
      </c>
      <c r="B23" s="265" t="s">
        <v>100</v>
      </c>
      <c r="C23" s="440">
        <v>166066.15250299202</v>
      </c>
      <c r="D23" s="440">
        <v>158886.77129276135</v>
      </c>
      <c r="E23" s="512">
        <f t="shared" si="0"/>
        <v>7179.3812102306692</v>
      </c>
      <c r="F23" s="451">
        <f t="shared" si="1"/>
        <v>4.5185518919017467E-2</v>
      </c>
    </row>
    <row r="24" spans="1:6" x14ac:dyDescent="0.35">
      <c r="A24" s="428">
        <v>120</v>
      </c>
      <c r="B24" s="265" t="s">
        <v>101</v>
      </c>
      <c r="C24" s="440">
        <v>102556.61029493374</v>
      </c>
      <c r="D24" s="440">
        <v>102590.48621146692</v>
      </c>
      <c r="E24" s="450">
        <f t="shared" si="0"/>
        <v>-33.875916533186682</v>
      </c>
      <c r="F24" s="451">
        <f t="shared" si="1"/>
        <v>-3.3020524401608932E-4</v>
      </c>
    </row>
    <row r="25" spans="1:6" x14ac:dyDescent="0.35">
      <c r="A25" s="428">
        <v>130</v>
      </c>
      <c r="B25" s="265" t="s">
        <v>102</v>
      </c>
      <c r="C25" s="440">
        <v>199050.15377743682</v>
      </c>
      <c r="D25" s="440">
        <v>215745.90975977082</v>
      </c>
      <c r="E25" s="450">
        <f t="shared" si="0"/>
        <v>-16695.755982333998</v>
      </c>
      <c r="F25" s="513">
        <f t="shared" si="1"/>
        <v>-7.7386199353324567E-2</v>
      </c>
    </row>
    <row r="26" spans="1:6" x14ac:dyDescent="0.35">
      <c r="A26" s="428">
        <v>140</v>
      </c>
      <c r="B26" s="265" t="s">
        <v>103</v>
      </c>
      <c r="C26" s="440">
        <v>58858.414354611603</v>
      </c>
      <c r="D26" s="440">
        <v>57148.02193193874</v>
      </c>
      <c r="E26" s="512">
        <f t="shared" si="0"/>
        <v>1710.3924226728632</v>
      </c>
      <c r="F26" s="451">
        <f t="shared" si="1"/>
        <v>2.9929162285089756E-2</v>
      </c>
    </row>
    <row r="27" spans="1:6" x14ac:dyDescent="0.35">
      <c r="A27" s="428">
        <v>61</v>
      </c>
      <c r="B27" s="265" t="s">
        <v>104</v>
      </c>
      <c r="C27" s="440">
        <v>229482.44730831357</v>
      </c>
      <c r="D27" s="440">
        <v>252311.46325288256</v>
      </c>
      <c r="E27" s="450">
        <f t="shared" si="0"/>
        <v>-22829.015944568993</v>
      </c>
      <c r="F27" s="513">
        <f t="shared" si="1"/>
        <v>-9.0479503587549276E-2</v>
      </c>
    </row>
    <row r="28" spans="1:6" x14ac:dyDescent="0.35">
      <c r="A28" s="428">
        <v>11</v>
      </c>
      <c r="B28" s="265" t="s">
        <v>105</v>
      </c>
      <c r="C28" s="440">
        <v>33809.513999097922</v>
      </c>
      <c r="D28" s="440">
        <v>30381.999932905139</v>
      </c>
      <c r="E28" s="512">
        <f t="shared" si="0"/>
        <v>3427.5140661927835</v>
      </c>
      <c r="F28" s="451">
        <f t="shared" si="1"/>
        <v>0.11281397122513401</v>
      </c>
    </row>
    <row r="29" spans="1:6" x14ac:dyDescent="0.35">
      <c r="A29" s="428">
        <v>150</v>
      </c>
      <c r="B29" s="265" t="s">
        <v>106</v>
      </c>
      <c r="C29" s="440">
        <v>264669.69104486244</v>
      </c>
      <c r="D29" s="440">
        <v>257178.23426234667</v>
      </c>
      <c r="E29" s="512">
        <f t="shared" si="0"/>
        <v>7491.4567825157719</v>
      </c>
      <c r="F29" s="451">
        <f t="shared" si="1"/>
        <v>2.912943548276236E-2</v>
      </c>
    </row>
    <row r="30" spans="1:6" x14ac:dyDescent="0.35">
      <c r="A30" s="428">
        <v>160</v>
      </c>
      <c r="B30" s="265" t="s">
        <v>107</v>
      </c>
      <c r="C30" s="440">
        <v>188577.59266320884</v>
      </c>
      <c r="D30" s="440">
        <v>191781.9436327639</v>
      </c>
      <c r="E30" s="450">
        <f t="shared" si="0"/>
        <v>-3204.3509695550601</v>
      </c>
      <c r="F30" s="513">
        <f t="shared" si="1"/>
        <v>-1.6708303758204434E-2</v>
      </c>
    </row>
    <row r="31" spans="1:6" x14ac:dyDescent="0.35">
      <c r="A31" s="428">
        <v>795</v>
      </c>
      <c r="B31" s="265" t="s">
        <v>263</v>
      </c>
      <c r="C31" s="440">
        <v>193246.93446826492</v>
      </c>
      <c r="D31" s="440">
        <v>208058.87345787633</v>
      </c>
      <c r="E31" s="450">
        <f t="shared" si="0"/>
        <v>-14811.938989611401</v>
      </c>
      <c r="F31" s="513">
        <f t="shared" si="1"/>
        <v>-7.1191094825428014E-2</v>
      </c>
    </row>
    <row r="32" spans="1:6" x14ac:dyDescent="0.35">
      <c r="A32" s="428">
        <v>170</v>
      </c>
      <c r="B32" s="265" t="s">
        <v>109</v>
      </c>
      <c r="C32" s="440">
        <v>70549.534559186606</v>
      </c>
      <c r="D32" s="440">
        <v>71047.925974437996</v>
      </c>
      <c r="E32" s="450">
        <f t="shared" si="0"/>
        <v>-498.39141525138984</v>
      </c>
      <c r="F32" s="513">
        <f t="shared" si="1"/>
        <v>-7.0148622695995911E-3</v>
      </c>
    </row>
    <row r="33" spans="1:6" x14ac:dyDescent="0.35">
      <c r="A33" s="428">
        <v>180</v>
      </c>
      <c r="B33" s="265" t="s">
        <v>110</v>
      </c>
      <c r="C33" s="440">
        <v>315996.12026060658</v>
      </c>
      <c r="D33" s="440">
        <v>294559.26566876046</v>
      </c>
      <c r="E33" s="512">
        <f t="shared" si="0"/>
        <v>21436.854591846117</v>
      </c>
      <c r="F33" s="451">
        <f t="shared" si="1"/>
        <v>7.2776032161732826E-2</v>
      </c>
    </row>
    <row r="34" spans="1:6" x14ac:dyDescent="0.35">
      <c r="A34" s="428">
        <v>190</v>
      </c>
      <c r="B34" s="265" t="s">
        <v>111</v>
      </c>
      <c r="C34" s="440">
        <v>3404781.3522889176</v>
      </c>
      <c r="D34" s="440">
        <v>4252680.2944644401</v>
      </c>
      <c r="E34" s="450">
        <f t="shared" si="0"/>
        <v>-847898.94217552245</v>
      </c>
      <c r="F34" s="513">
        <f t="shared" si="1"/>
        <v>-0.19937989302398343</v>
      </c>
    </row>
    <row r="35" spans="1:6" x14ac:dyDescent="0.35">
      <c r="A35" s="428">
        <v>721</v>
      </c>
      <c r="B35" s="265" t="s">
        <v>112</v>
      </c>
      <c r="C35" s="440">
        <v>38262.824620535954</v>
      </c>
      <c r="D35" s="440">
        <v>42986.925829420303</v>
      </c>
      <c r="E35" s="450">
        <f t="shared" si="0"/>
        <v>-4724.101208884349</v>
      </c>
      <c r="F35" s="513">
        <f t="shared" si="1"/>
        <v>-0.10989623281344693</v>
      </c>
    </row>
    <row r="36" spans="1:6" x14ac:dyDescent="0.35">
      <c r="A36" s="428">
        <v>200</v>
      </c>
      <c r="B36" s="265" t="s">
        <v>113</v>
      </c>
      <c r="C36" s="440">
        <v>76914.383536243564</v>
      </c>
      <c r="D36" s="440">
        <v>72167.171270364342</v>
      </c>
      <c r="E36" s="512">
        <f t="shared" si="0"/>
        <v>4747.2122658792214</v>
      </c>
      <c r="F36" s="451">
        <f t="shared" si="1"/>
        <v>6.5780772369398346E-2</v>
      </c>
    </row>
    <row r="37" spans="1:6" x14ac:dyDescent="0.35">
      <c r="A37" s="428">
        <v>210</v>
      </c>
      <c r="B37" s="265" t="s">
        <v>232</v>
      </c>
      <c r="C37" s="440">
        <v>146028.6127376435</v>
      </c>
      <c r="D37" s="440">
        <v>126103.28669560737</v>
      </c>
      <c r="E37" s="512">
        <f t="shared" si="0"/>
        <v>19925.326042036133</v>
      </c>
      <c r="F37" s="451">
        <f t="shared" si="1"/>
        <v>0.15800798348842882</v>
      </c>
    </row>
    <row r="38" spans="1:6" x14ac:dyDescent="0.35">
      <c r="A38" s="428">
        <v>220</v>
      </c>
      <c r="B38" s="265" t="s">
        <v>115</v>
      </c>
      <c r="C38" s="440">
        <v>267207.29382055148</v>
      </c>
      <c r="D38" s="440">
        <v>291565.34574227489</v>
      </c>
      <c r="E38" s="450">
        <f t="shared" si="0"/>
        <v>-24358.05192172341</v>
      </c>
      <c r="F38" s="513">
        <f t="shared" si="1"/>
        <v>-8.3542342316821047E-2</v>
      </c>
    </row>
    <row r="39" spans="1:6" x14ac:dyDescent="0.35">
      <c r="A39" s="428">
        <v>230</v>
      </c>
      <c r="B39" s="265" t="s">
        <v>116</v>
      </c>
      <c r="C39" s="440">
        <v>122345.20370429286</v>
      </c>
      <c r="D39" s="440">
        <v>127928.73499814415</v>
      </c>
      <c r="E39" s="450">
        <f t="shared" si="0"/>
        <v>-5583.5312938512943</v>
      </c>
      <c r="F39" s="513">
        <f t="shared" si="1"/>
        <v>-4.3645638283942183E-2</v>
      </c>
    </row>
    <row r="40" spans="1:6" x14ac:dyDescent="0.35">
      <c r="A40" s="428">
        <v>231</v>
      </c>
      <c r="B40" s="265" t="s">
        <v>117</v>
      </c>
      <c r="C40" s="440">
        <v>151571.16791633912</v>
      </c>
      <c r="D40" s="440">
        <v>157872.93822304826</v>
      </c>
      <c r="E40" s="450">
        <f t="shared" si="0"/>
        <v>-6301.7703067091352</v>
      </c>
      <c r="F40" s="513">
        <f t="shared" si="1"/>
        <v>-3.9916722762236678E-2</v>
      </c>
    </row>
    <row r="41" spans="1:6" x14ac:dyDescent="0.35">
      <c r="A41" s="428">
        <v>101</v>
      </c>
      <c r="B41" s="265" t="s">
        <v>118</v>
      </c>
      <c r="C41" s="440">
        <v>101668.42782729072</v>
      </c>
      <c r="D41" s="440">
        <v>94169.193036971585</v>
      </c>
      <c r="E41" s="512">
        <f t="shared" si="0"/>
        <v>7499.2347903191403</v>
      </c>
      <c r="F41" s="451">
        <f t="shared" si="1"/>
        <v>7.9635755053936594E-2</v>
      </c>
    </row>
    <row r="42" spans="1:6" x14ac:dyDescent="0.35">
      <c r="A42" s="428">
        <v>542</v>
      </c>
      <c r="B42" s="265" t="s">
        <v>119</v>
      </c>
      <c r="C42" s="440">
        <v>17470.022551105925</v>
      </c>
      <c r="D42" s="440">
        <v>15437.394574360067</v>
      </c>
      <c r="E42" s="512">
        <f t="shared" si="0"/>
        <v>2032.6279767458582</v>
      </c>
      <c r="F42" s="451">
        <f t="shared" si="1"/>
        <v>0.13166910821349642</v>
      </c>
    </row>
    <row r="43" spans="1:6" x14ac:dyDescent="0.35">
      <c r="A43" s="428">
        <v>240</v>
      </c>
      <c r="B43" s="265" t="s">
        <v>120</v>
      </c>
      <c r="C43" s="440">
        <v>173300.9699960826</v>
      </c>
      <c r="D43" s="440">
        <v>196817.35407405556</v>
      </c>
      <c r="E43" s="450">
        <f t="shared" si="0"/>
        <v>-23516.384077972965</v>
      </c>
      <c r="F43" s="513">
        <f t="shared" si="1"/>
        <v>-0.11948328534649726</v>
      </c>
    </row>
    <row r="44" spans="1:6" x14ac:dyDescent="0.35">
      <c r="A44" s="428">
        <v>521</v>
      </c>
      <c r="B44" s="265" t="s">
        <v>121</v>
      </c>
      <c r="C44" s="440">
        <v>54649.755306183477</v>
      </c>
      <c r="D44" s="440">
        <v>45509.552380098234</v>
      </c>
      <c r="E44" s="512">
        <f t="shared" si="0"/>
        <v>9140.2029260852432</v>
      </c>
      <c r="F44" s="451">
        <f t="shared" si="1"/>
        <v>0.20084141566029426</v>
      </c>
    </row>
    <row r="45" spans="1:6" x14ac:dyDescent="0.35">
      <c r="A45" s="428">
        <v>250</v>
      </c>
      <c r="B45" s="265" t="s">
        <v>122</v>
      </c>
      <c r="C45" s="440">
        <v>113625.03622989396</v>
      </c>
      <c r="D45" s="440">
        <v>113433.7264033067</v>
      </c>
      <c r="E45" s="512">
        <f t="shared" si="0"/>
        <v>191.30982658725407</v>
      </c>
      <c r="F45" s="451">
        <f t="shared" si="1"/>
        <v>1.6865339141470467E-3</v>
      </c>
    </row>
    <row r="46" spans="1:6" x14ac:dyDescent="0.35">
      <c r="A46" s="428">
        <v>260</v>
      </c>
      <c r="B46" s="265" t="s">
        <v>123</v>
      </c>
      <c r="C46" s="440">
        <v>212232.01189053015</v>
      </c>
      <c r="D46" s="440">
        <v>213421.89303392585</v>
      </c>
      <c r="E46" s="450">
        <f t="shared" si="0"/>
        <v>-1189.8811433957017</v>
      </c>
      <c r="F46" s="513">
        <f t="shared" si="1"/>
        <v>-5.575253440407618E-3</v>
      </c>
    </row>
    <row r="47" spans="1:6" x14ac:dyDescent="0.35">
      <c r="A47" s="428">
        <v>941</v>
      </c>
      <c r="B47" s="265" t="s">
        <v>124</v>
      </c>
      <c r="C47" s="440">
        <v>102210.22975853478</v>
      </c>
      <c r="D47" s="440">
        <v>89866.36279646348</v>
      </c>
      <c r="E47" s="512">
        <f t="shared" si="0"/>
        <v>12343.866962071304</v>
      </c>
      <c r="F47" s="451">
        <f t="shared" si="1"/>
        <v>0.13735803450762418</v>
      </c>
    </row>
    <row r="48" spans="1:6" x14ac:dyDescent="0.35">
      <c r="A48" s="428">
        <v>796</v>
      </c>
      <c r="B48" s="265" t="s">
        <v>264</v>
      </c>
      <c r="C48" s="440">
        <v>97144.36125016211</v>
      </c>
      <c r="D48" s="440">
        <v>93049.103784047038</v>
      </c>
      <c r="E48" s="512">
        <f t="shared" si="0"/>
        <v>4095.257466115072</v>
      </c>
      <c r="F48" s="451">
        <f t="shared" si="1"/>
        <v>4.4011788395292316E-2</v>
      </c>
    </row>
    <row r="49" spans="1:6" x14ac:dyDescent="0.35">
      <c r="A49" s="428">
        <v>275</v>
      </c>
      <c r="B49" s="265" t="s">
        <v>126</v>
      </c>
      <c r="C49" s="440">
        <v>83943.751257115524</v>
      </c>
      <c r="D49" s="440">
        <v>90023.362076049554</v>
      </c>
      <c r="E49" s="450">
        <f t="shared" si="0"/>
        <v>-6079.6108189340302</v>
      </c>
      <c r="F49" s="513">
        <f t="shared" si="1"/>
        <v>-6.7533701016388642E-2</v>
      </c>
    </row>
    <row r="50" spans="1:6" x14ac:dyDescent="0.35">
      <c r="A50" s="428">
        <v>280</v>
      </c>
      <c r="B50" s="265" t="s">
        <v>127</v>
      </c>
      <c r="C50" s="440">
        <v>166844.55436963087</v>
      </c>
      <c r="D50" s="440">
        <v>169713.53084682135</v>
      </c>
      <c r="E50" s="450">
        <f t="shared" si="0"/>
        <v>-2868.9764771904738</v>
      </c>
      <c r="F50" s="513">
        <f t="shared" si="1"/>
        <v>-1.6904818742943549E-2</v>
      </c>
    </row>
    <row r="51" spans="1:6" x14ac:dyDescent="0.35">
      <c r="A51" s="428">
        <v>290</v>
      </c>
      <c r="B51" s="265" t="s">
        <v>128</v>
      </c>
      <c r="C51" s="440">
        <v>151862.94763490607</v>
      </c>
      <c r="D51" s="440">
        <v>140845.25964537612</v>
      </c>
      <c r="E51" s="512">
        <f t="shared" si="0"/>
        <v>11017.68798952995</v>
      </c>
      <c r="F51" s="451">
        <f t="shared" si="1"/>
        <v>7.8225479631125486E-2</v>
      </c>
    </row>
    <row r="52" spans="1:6" x14ac:dyDescent="0.35">
      <c r="A52" s="428">
        <v>300</v>
      </c>
      <c r="B52" s="265" t="s">
        <v>129</v>
      </c>
      <c r="C52" s="440">
        <v>337702.32910530199</v>
      </c>
      <c r="D52" s="440">
        <v>298481.63940673025</v>
      </c>
      <c r="E52" s="512">
        <f t="shared" si="0"/>
        <v>39220.689698571747</v>
      </c>
      <c r="F52" s="451">
        <f t="shared" si="1"/>
        <v>0.13140067769839309</v>
      </c>
    </row>
    <row r="53" spans="1:6" x14ac:dyDescent="0.35">
      <c r="A53" s="428">
        <v>301</v>
      </c>
      <c r="B53" s="265" t="s">
        <v>130</v>
      </c>
      <c r="C53" s="440">
        <v>102641.49496795684</v>
      </c>
      <c r="D53" s="440">
        <v>88378.607929468868</v>
      </c>
      <c r="E53" s="512">
        <f t="shared" si="0"/>
        <v>14262.88703848797</v>
      </c>
      <c r="F53" s="451">
        <f t="shared" si="1"/>
        <v>0.16138392958022785</v>
      </c>
    </row>
    <row r="54" spans="1:6" x14ac:dyDescent="0.35">
      <c r="A54" s="428">
        <v>310</v>
      </c>
      <c r="B54" s="265" t="s">
        <v>131</v>
      </c>
      <c r="C54" s="440">
        <v>100121.0972554999</v>
      </c>
      <c r="D54" s="440">
        <v>95505.928603965978</v>
      </c>
      <c r="E54" s="512">
        <f t="shared" si="0"/>
        <v>4615.1686515339243</v>
      </c>
      <c r="F54" s="451">
        <f t="shared" si="1"/>
        <v>4.8323373417702938E-2</v>
      </c>
    </row>
    <row r="55" spans="1:6" x14ac:dyDescent="0.35">
      <c r="A55" s="428">
        <v>320</v>
      </c>
      <c r="B55" s="265" t="s">
        <v>132</v>
      </c>
      <c r="C55" s="440">
        <v>428999.52943380206</v>
      </c>
      <c r="D55" s="440">
        <v>388911.64743510028</v>
      </c>
      <c r="E55" s="512">
        <f t="shared" si="0"/>
        <v>40087.881998701778</v>
      </c>
      <c r="F55" s="451">
        <f t="shared" si="1"/>
        <v>0.10307709286436696</v>
      </c>
    </row>
    <row r="56" spans="1:6" x14ac:dyDescent="0.35">
      <c r="A56" s="428">
        <v>330</v>
      </c>
      <c r="B56" s="265" t="s">
        <v>133</v>
      </c>
      <c r="C56" s="440">
        <v>2009184.7811693787</v>
      </c>
      <c r="D56" s="440">
        <v>1539746.1903843628</v>
      </c>
      <c r="E56" s="512">
        <f t="shared" si="0"/>
        <v>469438.59078501584</v>
      </c>
      <c r="F56" s="451">
        <f t="shared" si="1"/>
        <v>0.3048805015506037</v>
      </c>
    </row>
    <row r="57" spans="1:6" x14ac:dyDescent="0.35">
      <c r="A57" s="428">
        <v>340</v>
      </c>
      <c r="B57" s="265" t="s">
        <v>134</v>
      </c>
      <c r="C57" s="440">
        <v>63521.93184750979</v>
      </c>
      <c r="D57" s="440">
        <v>64308.383833727938</v>
      </c>
      <c r="E57" s="450">
        <f t="shared" si="0"/>
        <v>-786.45198621814779</v>
      </c>
      <c r="F57" s="513">
        <f t="shared" si="1"/>
        <v>-1.222938502468905E-2</v>
      </c>
    </row>
    <row r="58" spans="1:6" x14ac:dyDescent="0.35">
      <c r="A58" s="428">
        <v>350</v>
      </c>
      <c r="B58" s="265" t="s">
        <v>135</v>
      </c>
      <c r="C58" s="440">
        <v>160438.26762255398</v>
      </c>
      <c r="D58" s="440">
        <v>167653.03906542002</v>
      </c>
      <c r="E58" s="450">
        <f t="shared" si="0"/>
        <v>-7214.7714428660402</v>
      </c>
      <c r="F58" s="513">
        <f t="shared" si="1"/>
        <v>-4.303394369159487E-2</v>
      </c>
    </row>
    <row r="59" spans="1:6" x14ac:dyDescent="0.35">
      <c r="A59" s="428">
        <v>360</v>
      </c>
      <c r="B59" s="265" t="s">
        <v>136</v>
      </c>
      <c r="C59" s="440">
        <v>187379.40788161807</v>
      </c>
      <c r="D59" s="440">
        <v>170849.83304140213</v>
      </c>
      <c r="E59" s="512">
        <f t="shared" si="0"/>
        <v>16529.574840215937</v>
      </c>
      <c r="F59" s="451">
        <f t="shared" si="1"/>
        <v>9.6749142483565184E-2</v>
      </c>
    </row>
    <row r="60" spans="1:6" x14ac:dyDescent="0.35">
      <c r="A60" s="428">
        <v>370</v>
      </c>
      <c r="B60" s="265" t="s">
        <v>137</v>
      </c>
      <c r="C60" s="440">
        <v>358239.87225900847</v>
      </c>
      <c r="D60" s="440">
        <v>317906.3637072983</v>
      </c>
      <c r="E60" s="512">
        <f t="shared" si="0"/>
        <v>40333.508551710169</v>
      </c>
      <c r="F60" s="451">
        <f t="shared" si="1"/>
        <v>0.12687229057435889</v>
      </c>
    </row>
    <row r="61" spans="1:6" x14ac:dyDescent="0.35">
      <c r="A61" s="428">
        <v>380</v>
      </c>
      <c r="B61" s="265" t="s">
        <v>138</v>
      </c>
      <c r="C61" s="440">
        <v>144593.30737985685</v>
      </c>
      <c r="D61" s="440">
        <v>133556.12526115801</v>
      </c>
      <c r="E61" s="512">
        <f t="shared" si="0"/>
        <v>11037.182118698838</v>
      </c>
      <c r="F61" s="451">
        <f t="shared" si="1"/>
        <v>8.2640778153128785E-2</v>
      </c>
    </row>
    <row r="62" spans="1:6" x14ac:dyDescent="0.35">
      <c r="A62" s="428">
        <v>390</v>
      </c>
      <c r="B62" s="265" t="s">
        <v>139</v>
      </c>
      <c r="C62" s="440">
        <v>146697.59477614431</v>
      </c>
      <c r="D62" s="440">
        <v>147790.57195318016</v>
      </c>
      <c r="E62" s="450">
        <f t="shared" si="0"/>
        <v>-1092.9771770358493</v>
      </c>
      <c r="F62" s="513">
        <f t="shared" si="1"/>
        <v>-7.3954458839370543E-3</v>
      </c>
    </row>
    <row r="63" spans="1:6" x14ac:dyDescent="0.35">
      <c r="A63" s="428">
        <v>400</v>
      </c>
      <c r="B63" s="265" t="s">
        <v>140</v>
      </c>
      <c r="C63" s="440">
        <v>177011.95452500583</v>
      </c>
      <c r="D63" s="440">
        <v>157813.3729258196</v>
      </c>
      <c r="E63" s="450">
        <f t="shared" si="0"/>
        <v>19198.581599186233</v>
      </c>
      <c r="F63" s="451">
        <f t="shared" si="1"/>
        <v>0.12165370553362771</v>
      </c>
    </row>
    <row r="64" spans="1:6" x14ac:dyDescent="0.35">
      <c r="A64" s="428">
        <v>410</v>
      </c>
      <c r="B64" s="265" t="s">
        <v>141</v>
      </c>
      <c r="C64" s="440">
        <v>158468.3715944674</v>
      </c>
      <c r="D64" s="440">
        <v>150583.66999076842</v>
      </c>
      <c r="E64" s="512">
        <f t="shared" si="0"/>
        <v>7884.7016036989808</v>
      </c>
      <c r="F64" s="451">
        <f t="shared" si="1"/>
        <v>5.2360933985619786E-2</v>
      </c>
    </row>
    <row r="65" spans="1:6" x14ac:dyDescent="0.35">
      <c r="A65" s="428">
        <v>92</v>
      </c>
      <c r="B65" s="265" t="s">
        <v>142</v>
      </c>
      <c r="C65" s="440">
        <v>29644.679914081884</v>
      </c>
      <c r="D65" s="440">
        <v>32424.817686149872</v>
      </c>
      <c r="E65" s="450">
        <f t="shared" si="0"/>
        <v>-2780.1377720679884</v>
      </c>
      <c r="F65" s="513">
        <f t="shared" si="1"/>
        <v>-8.5741045608269145E-2</v>
      </c>
    </row>
    <row r="66" spans="1:6" x14ac:dyDescent="0.35">
      <c r="A66" s="428">
        <v>420</v>
      </c>
      <c r="B66" s="265" t="s">
        <v>143</v>
      </c>
      <c r="C66" s="440">
        <v>57823.375267234369</v>
      </c>
      <c r="D66" s="440">
        <v>54983.887575575602</v>
      </c>
      <c r="E66" s="512">
        <f t="shared" si="0"/>
        <v>2839.4876916587673</v>
      </c>
      <c r="F66" s="451">
        <f t="shared" si="1"/>
        <v>5.1642177678976928E-2</v>
      </c>
    </row>
    <row r="67" spans="1:6" x14ac:dyDescent="0.35">
      <c r="A67" s="428">
        <v>271</v>
      </c>
      <c r="B67" s="265" t="s">
        <v>144</v>
      </c>
      <c r="C67" s="440">
        <v>67709.754270919599</v>
      </c>
      <c r="D67" s="440">
        <v>75132.810503363493</v>
      </c>
      <c r="E67" s="450">
        <f t="shared" si="0"/>
        <v>-7423.0562324438943</v>
      </c>
      <c r="F67" s="513">
        <f t="shared" si="1"/>
        <v>-9.8799128938635725E-2</v>
      </c>
    </row>
    <row r="68" spans="1:6" x14ac:dyDescent="0.35">
      <c r="A68" s="428">
        <v>430</v>
      </c>
      <c r="B68" s="265" t="s">
        <v>145</v>
      </c>
      <c r="C68" s="440">
        <v>110874.20856138418</v>
      </c>
      <c r="D68" s="440">
        <v>95503.354078821285</v>
      </c>
      <c r="E68" s="512">
        <f t="shared" si="0"/>
        <v>15370.854482562892</v>
      </c>
      <c r="F68" s="451">
        <f t="shared" si="1"/>
        <v>0.16094570322500867</v>
      </c>
    </row>
    <row r="69" spans="1:6" x14ac:dyDescent="0.35">
      <c r="A69" s="428">
        <v>93</v>
      </c>
      <c r="B69" s="265" t="s">
        <v>146</v>
      </c>
      <c r="C69" s="440">
        <v>54860.037789725422</v>
      </c>
      <c r="D69" s="440">
        <v>59155.478601168579</v>
      </c>
      <c r="E69" s="450">
        <f t="shared" si="0"/>
        <v>-4295.4408114431571</v>
      </c>
      <c r="F69" s="513">
        <f t="shared" si="1"/>
        <v>-7.2612730266344308E-2</v>
      </c>
    </row>
    <row r="70" spans="1:6" x14ac:dyDescent="0.35">
      <c r="A70" s="428">
        <v>440</v>
      </c>
      <c r="B70" s="265" t="s">
        <v>147</v>
      </c>
      <c r="C70" s="440">
        <v>68220.045266121306</v>
      </c>
      <c r="D70" s="440">
        <v>70244.543653892062</v>
      </c>
      <c r="E70" s="450">
        <f t="shared" ref="E70:E133" si="2">C70-D70</f>
        <v>-2024.4983877707564</v>
      </c>
      <c r="F70" s="513">
        <f t="shared" ref="F70:F133" si="3">(C70-D70)/D70</f>
        <v>-2.8820720905325212E-2</v>
      </c>
    </row>
    <row r="71" spans="1:6" x14ac:dyDescent="0.35">
      <c r="A71" s="428">
        <v>450</v>
      </c>
      <c r="B71" s="265" t="s">
        <v>148</v>
      </c>
      <c r="C71" s="440">
        <v>275079.03584398527</v>
      </c>
      <c r="D71" s="440">
        <v>282345.68544946116</v>
      </c>
      <c r="E71" s="450">
        <f t="shared" si="2"/>
        <v>-7266.64960547589</v>
      </c>
      <c r="F71" s="513">
        <f t="shared" si="3"/>
        <v>-2.573671205178233E-2</v>
      </c>
    </row>
    <row r="72" spans="1:6" x14ac:dyDescent="0.35">
      <c r="A72" s="428">
        <v>901</v>
      </c>
      <c r="B72" s="265" t="s">
        <v>149</v>
      </c>
      <c r="C72" s="440">
        <v>331277.58428282756</v>
      </c>
      <c r="D72" s="440">
        <v>284225.0536897952</v>
      </c>
      <c r="E72" s="512">
        <f t="shared" si="2"/>
        <v>47052.530593032367</v>
      </c>
      <c r="F72" s="451">
        <f t="shared" si="3"/>
        <v>0.16554673834061709</v>
      </c>
    </row>
    <row r="73" spans="1:6" x14ac:dyDescent="0.35">
      <c r="A73" s="428">
        <v>460</v>
      </c>
      <c r="B73" s="265" t="s">
        <v>150</v>
      </c>
      <c r="C73" s="440">
        <v>125634.77424568986</v>
      </c>
      <c r="D73" s="440">
        <v>95973.011651439228</v>
      </c>
      <c r="E73" s="512">
        <f t="shared" si="2"/>
        <v>29661.762594250627</v>
      </c>
      <c r="F73" s="451">
        <f t="shared" si="3"/>
        <v>0.30906358031128656</v>
      </c>
    </row>
    <row r="74" spans="1:6" x14ac:dyDescent="0.35">
      <c r="A74" s="428">
        <v>822</v>
      </c>
      <c r="B74" s="265" t="s">
        <v>151</v>
      </c>
      <c r="C74" s="440">
        <v>344151.1381228579</v>
      </c>
      <c r="D74" s="440">
        <v>343744.61594838079</v>
      </c>
      <c r="E74" s="512">
        <f t="shared" si="2"/>
        <v>406.52217447711155</v>
      </c>
      <c r="F74" s="451">
        <f t="shared" si="3"/>
        <v>1.1826284852652293E-3</v>
      </c>
    </row>
    <row r="75" spans="1:6" x14ac:dyDescent="0.35">
      <c r="A75" s="428">
        <v>470</v>
      </c>
      <c r="B75" s="265" t="s">
        <v>152</v>
      </c>
      <c r="C75" s="440">
        <v>2075521.4439711503</v>
      </c>
      <c r="D75" s="440">
        <v>1900458.9344264115</v>
      </c>
      <c r="E75" s="512">
        <f t="shared" si="2"/>
        <v>175062.5095447388</v>
      </c>
      <c r="F75" s="451">
        <f t="shared" si="3"/>
        <v>9.2115912832168315E-2</v>
      </c>
    </row>
    <row r="76" spans="1:6" x14ac:dyDescent="0.35">
      <c r="A76" s="428">
        <v>480</v>
      </c>
      <c r="B76" s="265" t="s">
        <v>153</v>
      </c>
      <c r="C76" s="440">
        <v>47567.484808364228</v>
      </c>
      <c r="D76" s="440">
        <v>47559.141959120352</v>
      </c>
      <c r="E76" s="512">
        <f t="shared" si="2"/>
        <v>8.3428492438761168</v>
      </c>
      <c r="F76" s="451">
        <f t="shared" si="3"/>
        <v>1.7542051643924204E-4</v>
      </c>
    </row>
    <row r="77" spans="1:6" x14ac:dyDescent="0.35">
      <c r="A77" s="428">
        <v>797</v>
      </c>
      <c r="B77" s="265" t="s">
        <v>265</v>
      </c>
      <c r="C77" s="440">
        <v>48215.705833928514</v>
      </c>
      <c r="D77" s="440">
        <v>36926.432468180232</v>
      </c>
      <c r="E77" s="512">
        <f t="shared" si="2"/>
        <v>11289.273365748282</v>
      </c>
      <c r="F77" s="451">
        <f t="shared" si="3"/>
        <v>0.30572336971561848</v>
      </c>
    </row>
    <row r="78" spans="1:6" x14ac:dyDescent="0.35">
      <c r="A78" s="428">
        <v>490</v>
      </c>
      <c r="B78" s="265" t="s">
        <v>155</v>
      </c>
      <c r="C78" s="440">
        <v>192101.97219949134</v>
      </c>
      <c r="D78" s="440">
        <v>236027.9363186821</v>
      </c>
      <c r="E78" s="450">
        <f t="shared" si="2"/>
        <v>-43925.964119190758</v>
      </c>
      <c r="F78" s="513">
        <f t="shared" si="3"/>
        <v>-0.18610493657785682</v>
      </c>
    </row>
    <row r="79" spans="1:6" x14ac:dyDescent="0.35">
      <c r="A79" s="428">
        <v>500</v>
      </c>
      <c r="B79" s="265" t="s">
        <v>156</v>
      </c>
      <c r="C79" s="440">
        <v>316280.52020652301</v>
      </c>
      <c r="D79" s="440">
        <v>316495.39272517449</v>
      </c>
      <c r="E79" s="450">
        <f t="shared" si="2"/>
        <v>-214.87251865147846</v>
      </c>
      <c r="F79" s="451">
        <f t="shared" si="3"/>
        <v>-6.7891199553119809E-4</v>
      </c>
    </row>
    <row r="80" spans="1:6" x14ac:dyDescent="0.35">
      <c r="A80" s="428">
        <v>951</v>
      </c>
      <c r="B80" s="265" t="s">
        <v>157</v>
      </c>
      <c r="C80" s="440">
        <v>138040.46646137291</v>
      </c>
      <c r="D80" s="440">
        <v>113494.59288357069</v>
      </c>
      <c r="E80" s="512">
        <f t="shared" si="2"/>
        <v>24545.873577802224</v>
      </c>
      <c r="F80" s="451">
        <f t="shared" si="3"/>
        <v>0.21627350655359237</v>
      </c>
    </row>
    <row r="81" spans="1:6" x14ac:dyDescent="0.35">
      <c r="A81" s="428">
        <v>531</v>
      </c>
      <c r="B81" s="265" t="s">
        <v>158</v>
      </c>
      <c r="C81" s="440">
        <v>55462.206526420399</v>
      </c>
      <c r="D81" s="440">
        <v>55215.672475762411</v>
      </c>
      <c r="E81" s="512">
        <f t="shared" si="2"/>
        <v>246.5340506579887</v>
      </c>
      <c r="F81" s="451">
        <f t="shared" si="3"/>
        <v>4.4649288798611995E-3</v>
      </c>
    </row>
    <row r="82" spans="1:6" x14ac:dyDescent="0.35">
      <c r="A82" s="428">
        <v>510</v>
      </c>
      <c r="B82" s="265" t="s">
        <v>159</v>
      </c>
      <c r="C82" s="440">
        <v>85002.476479165314</v>
      </c>
      <c r="D82" s="440">
        <v>81016.807009280194</v>
      </c>
      <c r="E82" s="512">
        <f t="shared" si="2"/>
        <v>3985.6694698851206</v>
      </c>
      <c r="F82" s="451">
        <f t="shared" si="3"/>
        <v>4.9195588138009144E-2</v>
      </c>
    </row>
    <row r="83" spans="1:6" x14ac:dyDescent="0.35">
      <c r="A83" s="428">
        <v>391</v>
      </c>
      <c r="B83" s="265" t="s">
        <v>160</v>
      </c>
      <c r="C83" s="440">
        <v>37570.005223198998</v>
      </c>
      <c r="D83" s="440">
        <v>36831.076701825434</v>
      </c>
      <c r="E83" s="512">
        <f t="shared" si="2"/>
        <v>738.92852137356385</v>
      </c>
      <c r="F83" s="451">
        <f t="shared" si="3"/>
        <v>2.0062636977890489E-2</v>
      </c>
    </row>
    <row r="84" spans="1:6" x14ac:dyDescent="0.35">
      <c r="A84" s="428">
        <v>520</v>
      </c>
      <c r="B84" s="265" t="s">
        <v>161</v>
      </c>
      <c r="C84" s="440">
        <v>146441.10013579813</v>
      </c>
      <c r="D84" s="440">
        <v>135735.73460931508</v>
      </c>
      <c r="E84" s="512">
        <f t="shared" si="2"/>
        <v>10705.365526483045</v>
      </c>
      <c r="F84" s="451">
        <f t="shared" si="3"/>
        <v>7.8869175882799333E-2</v>
      </c>
    </row>
    <row r="85" spans="1:6" x14ac:dyDescent="0.35">
      <c r="A85" s="428">
        <v>530</v>
      </c>
      <c r="B85" s="265" t="s">
        <v>162</v>
      </c>
      <c r="C85" s="440">
        <v>160840.06342214183</v>
      </c>
      <c r="D85" s="440">
        <v>159210.78722868697</v>
      </c>
      <c r="E85" s="512">
        <f t="shared" si="2"/>
        <v>1629.2761934548616</v>
      </c>
      <c r="F85" s="451">
        <f t="shared" si="3"/>
        <v>1.023345353549822E-2</v>
      </c>
    </row>
    <row r="86" spans="1:6" x14ac:dyDescent="0.35">
      <c r="A86" s="428">
        <v>560</v>
      </c>
      <c r="B86" s="265" t="s">
        <v>163</v>
      </c>
      <c r="C86" s="440">
        <v>166561.23028040212</v>
      </c>
      <c r="D86" s="440">
        <v>174746.87609981213</v>
      </c>
      <c r="E86" s="450">
        <f t="shared" si="2"/>
        <v>-8185.6458194100123</v>
      </c>
      <c r="F86" s="513">
        <f t="shared" si="3"/>
        <v>-4.6842873544328915E-2</v>
      </c>
    </row>
    <row r="87" spans="1:6" x14ac:dyDescent="0.35">
      <c r="A87" s="428">
        <v>570</v>
      </c>
      <c r="B87" s="265" t="s">
        <v>164</v>
      </c>
      <c r="C87" s="440">
        <v>826988.75369473849</v>
      </c>
      <c r="D87" s="440">
        <v>674654.96177714248</v>
      </c>
      <c r="E87" s="512">
        <f t="shared" si="2"/>
        <v>152333.79191759601</v>
      </c>
      <c r="F87" s="451">
        <f t="shared" si="3"/>
        <v>0.2257951109057672</v>
      </c>
    </row>
    <row r="88" spans="1:6" x14ac:dyDescent="0.35">
      <c r="A88" s="428">
        <v>161</v>
      </c>
      <c r="B88" s="265" t="s">
        <v>165</v>
      </c>
      <c r="C88" s="440">
        <v>53866.209636122767</v>
      </c>
      <c r="D88" s="440">
        <v>59913.093944462489</v>
      </c>
      <c r="E88" s="450">
        <f t="shared" si="2"/>
        <v>-6046.8843083397223</v>
      </c>
      <c r="F88" s="513">
        <f t="shared" si="3"/>
        <v>-0.10092759212109777</v>
      </c>
    </row>
    <row r="89" spans="1:6" x14ac:dyDescent="0.35">
      <c r="A89" s="428">
        <v>580</v>
      </c>
      <c r="B89" s="265" t="s">
        <v>166</v>
      </c>
      <c r="C89" s="440">
        <v>175026.98785951981</v>
      </c>
      <c r="D89" s="440">
        <v>162163.39214697509</v>
      </c>
      <c r="E89" s="512">
        <f t="shared" si="2"/>
        <v>12863.595712544717</v>
      </c>
      <c r="F89" s="451">
        <f t="shared" si="3"/>
        <v>7.93249052220487E-2</v>
      </c>
    </row>
    <row r="90" spans="1:6" x14ac:dyDescent="0.35">
      <c r="A90" s="428">
        <v>590</v>
      </c>
      <c r="B90" s="265" t="s">
        <v>167</v>
      </c>
      <c r="C90" s="440">
        <v>222258.17018962622</v>
      </c>
      <c r="D90" s="440">
        <v>191069.08962073619</v>
      </c>
      <c r="E90" s="512">
        <f t="shared" si="2"/>
        <v>31189.080568890029</v>
      </c>
      <c r="F90" s="451">
        <f t="shared" si="3"/>
        <v>0.16323456939476183</v>
      </c>
    </row>
    <row r="91" spans="1:6" x14ac:dyDescent="0.35">
      <c r="A91" s="428">
        <v>52</v>
      </c>
      <c r="B91" s="265" t="s">
        <v>168</v>
      </c>
      <c r="C91" s="440">
        <v>125523.27831625816</v>
      </c>
      <c r="D91" s="440">
        <v>105726.45457581262</v>
      </c>
      <c r="E91" s="512">
        <f t="shared" si="2"/>
        <v>19796.823740445543</v>
      </c>
      <c r="F91" s="451">
        <f t="shared" si="3"/>
        <v>0.1872456975869739</v>
      </c>
    </row>
    <row r="92" spans="1:6" x14ac:dyDescent="0.35">
      <c r="A92" s="428">
        <v>600</v>
      </c>
      <c r="B92" s="265" t="s">
        <v>169</v>
      </c>
      <c r="C92" s="440">
        <v>410955.83970445435</v>
      </c>
      <c r="D92" s="440">
        <v>406691.26994123153</v>
      </c>
      <c r="E92" s="512">
        <f t="shared" si="2"/>
        <v>4264.5697632228257</v>
      </c>
      <c r="F92" s="451">
        <f t="shared" si="3"/>
        <v>1.0486012556500347E-2</v>
      </c>
    </row>
    <row r="93" spans="1:6" x14ac:dyDescent="0.35">
      <c r="A93" s="428">
        <v>94</v>
      </c>
      <c r="B93" s="265" t="s">
        <v>170</v>
      </c>
      <c r="C93" s="440">
        <v>45554.301745209428</v>
      </c>
      <c r="D93" s="440">
        <v>47019.580120067476</v>
      </c>
      <c r="E93" s="450">
        <f t="shared" si="2"/>
        <v>-1465.2783748580478</v>
      </c>
      <c r="F93" s="513">
        <f t="shared" si="3"/>
        <v>-3.1163153118687292E-2</v>
      </c>
    </row>
    <row r="94" spans="1:6" x14ac:dyDescent="0.35">
      <c r="A94" s="428">
        <v>540</v>
      </c>
      <c r="B94" s="265" t="s">
        <v>171</v>
      </c>
      <c r="C94" s="440">
        <v>230387.62529048612</v>
      </c>
      <c r="D94" s="440">
        <v>212123.14697242022</v>
      </c>
      <c r="E94" s="512">
        <f t="shared" si="2"/>
        <v>18264.4783180659</v>
      </c>
      <c r="F94" s="451">
        <f t="shared" si="3"/>
        <v>8.6103183828592764E-2</v>
      </c>
    </row>
    <row r="95" spans="1:6" x14ac:dyDescent="0.35">
      <c r="A95" s="428">
        <v>550</v>
      </c>
      <c r="B95" s="265" t="s">
        <v>172</v>
      </c>
      <c r="C95" s="440">
        <v>170013.87090393086</v>
      </c>
      <c r="D95" s="440">
        <v>156724.40658764969</v>
      </c>
      <c r="E95" s="512">
        <f t="shared" si="2"/>
        <v>13289.46431628117</v>
      </c>
      <c r="F95" s="451">
        <f t="shared" si="3"/>
        <v>8.4795116508218554E-2</v>
      </c>
    </row>
    <row r="96" spans="1:6" x14ac:dyDescent="0.35">
      <c r="A96" s="428">
        <v>610</v>
      </c>
      <c r="B96" s="265" t="s">
        <v>173</v>
      </c>
      <c r="C96" s="440">
        <v>80842.332525080448</v>
      </c>
      <c r="D96" s="440">
        <v>77951.735529653626</v>
      </c>
      <c r="E96" s="512">
        <f t="shared" si="2"/>
        <v>2890.5969954268221</v>
      </c>
      <c r="F96" s="451">
        <f t="shared" si="3"/>
        <v>3.7081881189511293E-2</v>
      </c>
    </row>
    <row r="97" spans="1:6" x14ac:dyDescent="0.35">
      <c r="A97" s="428">
        <v>272</v>
      </c>
      <c r="B97" s="265" t="s">
        <v>174</v>
      </c>
      <c r="C97" s="440">
        <v>72307.223226601156</v>
      </c>
      <c r="D97" s="440">
        <v>71241.278956323149</v>
      </c>
      <c r="E97" s="512">
        <f t="shared" si="2"/>
        <v>1065.944270278007</v>
      </c>
      <c r="F97" s="451">
        <f t="shared" si="3"/>
        <v>1.4962452750623972E-2</v>
      </c>
    </row>
    <row r="98" spans="1:6" x14ac:dyDescent="0.35">
      <c r="A98" s="428">
        <v>798</v>
      </c>
      <c r="B98" s="265" t="s">
        <v>266</v>
      </c>
      <c r="C98" s="440">
        <v>118640.38051094013</v>
      </c>
      <c r="D98" s="440">
        <v>119379.541139144</v>
      </c>
      <c r="E98" s="450">
        <f t="shared" si="2"/>
        <v>-739.16062820387015</v>
      </c>
      <c r="F98" s="513">
        <f t="shared" si="3"/>
        <v>-6.191685955153188E-3</v>
      </c>
    </row>
    <row r="99" spans="1:6" x14ac:dyDescent="0.35">
      <c r="A99" s="428">
        <v>620</v>
      </c>
      <c r="B99" s="265" t="s">
        <v>176</v>
      </c>
      <c r="C99" s="440">
        <v>271464.71208711097</v>
      </c>
      <c r="D99" s="440">
        <v>214973.86593929637</v>
      </c>
      <c r="E99" s="512">
        <f t="shared" si="2"/>
        <v>56490.846147814591</v>
      </c>
      <c r="F99" s="451">
        <f t="shared" si="3"/>
        <v>0.2627800635253324</v>
      </c>
    </row>
    <row r="100" spans="1:6" x14ac:dyDescent="0.35">
      <c r="A100" s="428">
        <v>630</v>
      </c>
      <c r="B100" s="265" t="s">
        <v>177</v>
      </c>
      <c r="C100" s="440">
        <v>1246133.9940262379</v>
      </c>
      <c r="D100" s="440">
        <v>1134812.2880268139</v>
      </c>
      <c r="E100" s="512">
        <f t="shared" si="2"/>
        <v>111321.70599942398</v>
      </c>
      <c r="F100" s="451">
        <f t="shared" si="3"/>
        <v>9.8097022013206844E-2</v>
      </c>
    </row>
    <row r="101" spans="1:6" x14ac:dyDescent="0.35">
      <c r="A101" s="428">
        <v>640</v>
      </c>
      <c r="B101" s="265" t="s">
        <v>178</v>
      </c>
      <c r="C101" s="440">
        <v>27957.032118536335</v>
      </c>
      <c r="D101" s="440">
        <v>24331.416155760104</v>
      </c>
      <c r="E101" s="512">
        <f t="shared" si="2"/>
        <v>3625.6159627762318</v>
      </c>
      <c r="F101" s="451">
        <f t="shared" si="3"/>
        <v>0.14900965646908804</v>
      </c>
    </row>
    <row r="102" spans="1:6" x14ac:dyDescent="0.35">
      <c r="A102" s="428">
        <v>650</v>
      </c>
      <c r="B102" s="265" t="s">
        <v>179</v>
      </c>
      <c r="C102" s="440">
        <v>145663.86702547155</v>
      </c>
      <c r="D102" s="440">
        <v>127393.69205217675</v>
      </c>
      <c r="E102" s="512">
        <f t="shared" si="2"/>
        <v>18270.174973294808</v>
      </c>
      <c r="F102" s="451">
        <f t="shared" si="3"/>
        <v>0.14341506772416862</v>
      </c>
    </row>
    <row r="103" spans="1:6" x14ac:dyDescent="0.35">
      <c r="A103" s="428">
        <v>751</v>
      </c>
      <c r="B103" s="265" t="s">
        <v>180</v>
      </c>
      <c r="C103" s="440">
        <v>365746.76702687435</v>
      </c>
      <c r="D103" s="440">
        <v>321036.36511975975</v>
      </c>
      <c r="E103" s="512">
        <f t="shared" si="2"/>
        <v>44710.401907114603</v>
      </c>
      <c r="F103" s="451">
        <f t="shared" si="3"/>
        <v>0.13926896378370029</v>
      </c>
    </row>
    <row r="104" spans="1:6" x14ac:dyDescent="0.35">
      <c r="A104" s="428">
        <v>151</v>
      </c>
      <c r="B104" s="265" t="s">
        <v>181</v>
      </c>
      <c r="C104" s="440">
        <v>65030.12758681969</v>
      </c>
      <c r="D104" s="440">
        <v>53822.200805105866</v>
      </c>
      <c r="E104" s="512">
        <f t="shared" si="2"/>
        <v>11207.926781713824</v>
      </c>
      <c r="F104" s="451">
        <f t="shared" si="3"/>
        <v>0.20823984552951577</v>
      </c>
    </row>
    <row r="105" spans="1:6" x14ac:dyDescent="0.35">
      <c r="A105" s="428">
        <v>12</v>
      </c>
      <c r="B105" s="265" t="s">
        <v>182</v>
      </c>
      <c r="C105" s="440">
        <v>186210.96902687446</v>
      </c>
      <c r="D105" s="440">
        <v>156399.4519297691</v>
      </c>
      <c r="E105" s="512">
        <f t="shared" si="2"/>
        <v>29811.517097105359</v>
      </c>
      <c r="F105" s="451">
        <f t="shared" si="3"/>
        <v>0.19061139108398006</v>
      </c>
    </row>
    <row r="106" spans="1:6" x14ac:dyDescent="0.35">
      <c r="A106" s="428">
        <v>660</v>
      </c>
      <c r="B106" s="265" t="s">
        <v>183</v>
      </c>
      <c r="C106" s="440">
        <v>115984.43131774142</v>
      </c>
      <c r="D106" s="440">
        <v>121133.32855169602</v>
      </c>
      <c r="E106" s="450">
        <f t="shared" si="2"/>
        <v>-5148.8972339546017</v>
      </c>
      <c r="F106" s="513">
        <f t="shared" si="3"/>
        <v>-4.2506032778230882E-2</v>
      </c>
    </row>
    <row r="107" spans="1:6" x14ac:dyDescent="0.35">
      <c r="A107" s="428">
        <v>761</v>
      </c>
      <c r="B107" s="265" t="s">
        <v>184</v>
      </c>
      <c r="C107" s="440">
        <v>38462.57537344606</v>
      </c>
      <c r="D107" s="440">
        <v>28187.962107567542</v>
      </c>
      <c r="E107" s="512">
        <f t="shared" si="2"/>
        <v>10274.613265878517</v>
      </c>
      <c r="F107" s="451">
        <f t="shared" si="3"/>
        <v>0.36450358584525416</v>
      </c>
    </row>
    <row r="108" spans="1:6" x14ac:dyDescent="0.35">
      <c r="A108" s="428">
        <v>670</v>
      </c>
      <c r="B108" s="265" t="s">
        <v>185</v>
      </c>
      <c r="C108" s="440">
        <v>139038.83352174316</v>
      </c>
      <c r="D108" s="440">
        <v>122660.7217550708</v>
      </c>
      <c r="E108" s="512">
        <f t="shared" si="2"/>
        <v>16378.111766672358</v>
      </c>
      <c r="F108" s="451">
        <f t="shared" si="3"/>
        <v>0.13352368657487773</v>
      </c>
    </row>
    <row r="109" spans="1:6" x14ac:dyDescent="0.35">
      <c r="A109" s="428">
        <v>401</v>
      </c>
      <c r="B109" s="265" t="s">
        <v>186</v>
      </c>
      <c r="C109" s="440">
        <v>80319.433697953238</v>
      </c>
      <c r="D109" s="440">
        <v>73551.309617800478</v>
      </c>
      <c r="E109" s="512">
        <f t="shared" si="2"/>
        <v>6768.1240801527601</v>
      </c>
      <c r="F109" s="451">
        <f t="shared" si="3"/>
        <v>9.2019083213098582E-2</v>
      </c>
    </row>
    <row r="110" spans="1:6" x14ac:dyDescent="0.35">
      <c r="A110" s="428">
        <v>680</v>
      </c>
      <c r="B110" s="265" t="s">
        <v>187</v>
      </c>
      <c r="C110" s="440">
        <v>61408.028709343256</v>
      </c>
      <c r="D110" s="440">
        <v>55467.021875717423</v>
      </c>
      <c r="E110" s="512">
        <f t="shared" si="2"/>
        <v>5941.0068336258337</v>
      </c>
      <c r="F110" s="451">
        <f t="shared" si="3"/>
        <v>0.10710881227655585</v>
      </c>
    </row>
    <row r="111" spans="1:6" x14ac:dyDescent="0.35">
      <c r="A111" s="428">
        <v>690</v>
      </c>
      <c r="B111" s="265" t="s">
        <v>188</v>
      </c>
      <c r="C111" s="440">
        <v>27816.101354355964</v>
      </c>
      <c r="D111" s="440">
        <v>26557.180997652857</v>
      </c>
      <c r="E111" s="512">
        <f t="shared" si="2"/>
        <v>1258.9203567031072</v>
      </c>
      <c r="F111" s="451">
        <f t="shared" si="3"/>
        <v>4.740414115543256E-2</v>
      </c>
    </row>
    <row r="112" spans="1:6" x14ac:dyDescent="0.35">
      <c r="A112" s="428">
        <v>700</v>
      </c>
      <c r="B112" s="265" t="s">
        <v>189</v>
      </c>
      <c r="C112" s="440">
        <v>98097.458073795045</v>
      </c>
      <c r="D112" s="440">
        <v>97145.358983567974</v>
      </c>
      <c r="E112" s="512">
        <f t="shared" si="2"/>
        <v>952.09909022707143</v>
      </c>
      <c r="F112" s="451">
        <f t="shared" si="3"/>
        <v>9.800767635107694E-3</v>
      </c>
    </row>
    <row r="113" spans="1:6" x14ac:dyDescent="0.35">
      <c r="A113" s="428">
        <v>710</v>
      </c>
      <c r="B113" s="265" t="s">
        <v>190</v>
      </c>
      <c r="C113" s="440">
        <v>431559.82674332912</v>
      </c>
      <c r="D113" s="440">
        <v>377083.2043004125</v>
      </c>
      <c r="E113" s="512">
        <f t="shared" si="2"/>
        <v>54476.622442916618</v>
      </c>
      <c r="F113" s="451">
        <f t="shared" si="3"/>
        <v>0.14446844044402596</v>
      </c>
    </row>
    <row r="114" spans="1:6" x14ac:dyDescent="0.35">
      <c r="A114" s="428">
        <v>720</v>
      </c>
      <c r="B114" s="265" t="s">
        <v>191</v>
      </c>
      <c r="C114" s="440">
        <v>180910.91370781336</v>
      </c>
      <c r="D114" s="440">
        <v>194687.89674817427</v>
      </c>
      <c r="E114" s="450">
        <f t="shared" si="2"/>
        <v>-13776.983040360908</v>
      </c>
      <c r="F114" s="513">
        <f t="shared" si="3"/>
        <v>-7.0764455677392313E-2</v>
      </c>
    </row>
    <row r="115" spans="1:6" x14ac:dyDescent="0.35">
      <c r="A115" s="428">
        <v>581</v>
      </c>
      <c r="B115" s="265" t="s">
        <v>192</v>
      </c>
      <c r="C115" s="440">
        <v>8287.3813795697843</v>
      </c>
      <c r="D115" s="440">
        <v>8842.6761687474573</v>
      </c>
      <c r="E115" s="450">
        <f t="shared" si="2"/>
        <v>-555.29478917767301</v>
      </c>
      <c r="F115" s="513">
        <f t="shared" si="3"/>
        <v>-6.279714179065421E-2</v>
      </c>
    </row>
    <row r="116" spans="1:6" x14ac:dyDescent="0.35">
      <c r="A116" s="428">
        <v>730</v>
      </c>
      <c r="B116" s="265" t="s">
        <v>193</v>
      </c>
      <c r="C116" s="440">
        <v>282225.74109398958</v>
      </c>
      <c r="D116" s="440">
        <v>272276.8089348186</v>
      </c>
      <c r="E116" s="512">
        <f t="shared" si="2"/>
        <v>9948.932159170974</v>
      </c>
      <c r="F116" s="451">
        <f t="shared" si="3"/>
        <v>3.6539770677100479E-2</v>
      </c>
    </row>
    <row r="117" spans="1:6" x14ac:dyDescent="0.35">
      <c r="A117" s="428">
        <v>740</v>
      </c>
      <c r="B117" s="265" t="s">
        <v>194</v>
      </c>
      <c r="C117" s="440">
        <v>352974.39557811787</v>
      </c>
      <c r="D117" s="440">
        <v>334431.6929184391</v>
      </c>
      <c r="E117" s="512">
        <f t="shared" si="2"/>
        <v>18542.702659678762</v>
      </c>
      <c r="F117" s="451">
        <f t="shared" si="3"/>
        <v>5.544541098322562E-2</v>
      </c>
    </row>
    <row r="118" spans="1:6" x14ac:dyDescent="0.35">
      <c r="A118" s="428">
        <v>371</v>
      </c>
      <c r="B118" s="265" t="s">
        <v>195</v>
      </c>
      <c r="C118" s="440">
        <v>26595.768611042422</v>
      </c>
      <c r="D118" s="440">
        <v>26039.691259481977</v>
      </c>
      <c r="E118" s="512">
        <f t="shared" si="2"/>
        <v>556.07735156044509</v>
      </c>
      <c r="F118" s="451">
        <f t="shared" si="3"/>
        <v>2.1354990196281901E-2</v>
      </c>
    </row>
    <row r="119" spans="1:6" x14ac:dyDescent="0.35">
      <c r="A119" s="428">
        <v>750</v>
      </c>
      <c r="B119" s="265" t="s">
        <v>196</v>
      </c>
      <c r="C119" s="440">
        <v>1158721.2525647145</v>
      </c>
      <c r="D119" s="440">
        <v>1042878.8920217128</v>
      </c>
      <c r="E119" s="512">
        <f t="shared" si="2"/>
        <v>115842.36054300168</v>
      </c>
      <c r="F119" s="451">
        <f t="shared" si="3"/>
        <v>0.11107939898796017</v>
      </c>
    </row>
    <row r="120" spans="1:6" x14ac:dyDescent="0.35">
      <c r="A120" s="428">
        <v>760</v>
      </c>
      <c r="B120" s="265" t="s">
        <v>197</v>
      </c>
      <c r="C120" s="440">
        <v>198295.52230132371</v>
      </c>
      <c r="D120" s="440">
        <v>133188.66220470317</v>
      </c>
      <c r="E120" s="512">
        <f t="shared" si="2"/>
        <v>65106.860096620541</v>
      </c>
      <c r="F120" s="451">
        <f t="shared" si="3"/>
        <v>0.48883184964013765</v>
      </c>
    </row>
    <row r="121" spans="1:6" x14ac:dyDescent="0.35">
      <c r="A121" s="428">
        <v>770</v>
      </c>
      <c r="B121" s="265" t="s">
        <v>198</v>
      </c>
      <c r="C121" s="440">
        <v>121780.40479088364</v>
      </c>
      <c r="D121" s="440">
        <v>96163.857032210595</v>
      </c>
      <c r="E121" s="512">
        <f t="shared" si="2"/>
        <v>25616.547758673041</v>
      </c>
      <c r="F121" s="451">
        <f t="shared" si="3"/>
        <v>0.26638436257909914</v>
      </c>
    </row>
    <row r="122" spans="1:6" x14ac:dyDescent="0.35">
      <c r="A122" s="428">
        <v>780</v>
      </c>
      <c r="B122" s="265" t="s">
        <v>199</v>
      </c>
      <c r="C122" s="440">
        <v>506984.3883598072</v>
      </c>
      <c r="D122" s="440">
        <v>540681.0206651612</v>
      </c>
      <c r="E122" s="450">
        <f t="shared" si="2"/>
        <v>-33696.632305353996</v>
      </c>
      <c r="F122" s="513">
        <f>(C122-D122)/D122</f>
        <v>-6.2322572861720646E-2</v>
      </c>
    </row>
    <row r="123" spans="1:6" x14ac:dyDescent="0.35">
      <c r="A123" s="428">
        <v>792</v>
      </c>
      <c r="B123" s="265" t="s">
        <v>200</v>
      </c>
      <c r="C123" s="440">
        <v>6550119.1679489464</v>
      </c>
      <c r="D123" s="440">
        <v>6814361.3119600266</v>
      </c>
      <c r="E123" s="450">
        <f t="shared" si="2"/>
        <v>-264242.14401108027</v>
      </c>
      <c r="F123" s="513">
        <f t="shared" si="3"/>
        <v>-3.8777242930647576E-2</v>
      </c>
    </row>
    <row r="124" spans="1:6" x14ac:dyDescent="0.35">
      <c r="A124" s="428">
        <v>800</v>
      </c>
      <c r="B124" s="265" t="s">
        <v>201</v>
      </c>
      <c r="C124" s="440">
        <v>132477.2345255939</v>
      </c>
      <c r="D124" s="440">
        <v>105880.5707655029</v>
      </c>
      <c r="E124" s="512">
        <f t="shared" si="2"/>
        <v>26596.663760091003</v>
      </c>
      <c r="F124" s="451">
        <f t="shared" si="3"/>
        <v>0.25119494131737813</v>
      </c>
    </row>
    <row r="125" spans="1:6" x14ac:dyDescent="0.35">
      <c r="A125" s="428">
        <v>95</v>
      </c>
      <c r="B125" s="265" t="s">
        <v>202</v>
      </c>
      <c r="C125" s="440">
        <v>16441.74969595352</v>
      </c>
      <c r="D125" s="440">
        <v>17638.016481084062</v>
      </c>
      <c r="E125" s="450">
        <f t="shared" si="2"/>
        <v>-1196.2667851305414</v>
      </c>
      <c r="F125" s="513">
        <f t="shared" si="3"/>
        <v>-6.7823203726648115E-2</v>
      </c>
    </row>
    <row r="126" spans="1:6" x14ac:dyDescent="0.35">
      <c r="A126" s="428">
        <v>986</v>
      </c>
      <c r="B126" s="265" t="s">
        <v>267</v>
      </c>
      <c r="C126" s="440">
        <v>88683.084253272988</v>
      </c>
      <c r="D126" s="440">
        <v>75308.985766234124</v>
      </c>
      <c r="E126" s="512">
        <f t="shared" si="2"/>
        <v>13374.098487038864</v>
      </c>
      <c r="F126" s="451">
        <f t="shared" si="3"/>
        <v>0.17758967739325651</v>
      </c>
    </row>
    <row r="127" spans="1:6" x14ac:dyDescent="0.35">
      <c r="A127" s="428">
        <v>810</v>
      </c>
      <c r="B127" s="265" t="s">
        <v>204</v>
      </c>
      <c r="C127" s="440">
        <v>77162.262679316627</v>
      </c>
      <c r="D127" s="440">
        <v>77997.690251296648</v>
      </c>
      <c r="E127" s="450">
        <f t="shared" si="2"/>
        <v>-835.42757198002073</v>
      </c>
      <c r="F127" s="513">
        <f t="shared" si="3"/>
        <v>-1.0710927070896594E-2</v>
      </c>
    </row>
    <row r="128" spans="1:6" x14ac:dyDescent="0.35">
      <c r="A128" s="428">
        <v>820</v>
      </c>
      <c r="B128" s="265" t="s">
        <v>205</v>
      </c>
      <c r="C128" s="440">
        <v>440622.83609196526</v>
      </c>
      <c r="D128" s="440">
        <v>420564.93063761946</v>
      </c>
      <c r="E128" s="512">
        <f t="shared" si="2"/>
        <v>20057.905454345804</v>
      </c>
      <c r="F128" s="451">
        <f t="shared" si="3"/>
        <v>4.7692767497128134E-2</v>
      </c>
    </row>
    <row r="129" spans="1:6" x14ac:dyDescent="0.35">
      <c r="A129" s="428">
        <v>830</v>
      </c>
      <c r="B129" s="265" t="s">
        <v>206</v>
      </c>
      <c r="C129" s="440">
        <v>822143.63889413991</v>
      </c>
      <c r="D129" s="440">
        <v>718781.92041908263</v>
      </c>
      <c r="E129" s="512">
        <f t="shared" si="2"/>
        <v>103361.71847505728</v>
      </c>
      <c r="F129" s="451">
        <f t="shared" si="3"/>
        <v>0.1438012219544875</v>
      </c>
    </row>
    <row r="130" spans="1:6" x14ac:dyDescent="0.35">
      <c r="A130" s="428">
        <v>621</v>
      </c>
      <c r="B130" s="265" t="s">
        <v>207</v>
      </c>
      <c r="C130" s="440">
        <v>73564.387864856617</v>
      </c>
      <c r="D130" s="440">
        <v>57300.998627581415</v>
      </c>
      <c r="E130" s="512">
        <f t="shared" si="2"/>
        <v>16263.389237275202</v>
      </c>
      <c r="F130" s="451">
        <f t="shared" si="3"/>
        <v>0.28382383600286748</v>
      </c>
    </row>
    <row r="131" spans="1:6" x14ac:dyDescent="0.35">
      <c r="A131" s="428">
        <v>840</v>
      </c>
      <c r="B131" s="265" t="s">
        <v>208</v>
      </c>
      <c r="C131" s="440">
        <v>356406.43505664507</v>
      </c>
      <c r="D131" s="440">
        <v>359097.47700703272</v>
      </c>
      <c r="E131" s="450">
        <f t="shared" si="2"/>
        <v>-2691.0419503876474</v>
      </c>
      <c r="F131" s="513">
        <f t="shared" si="3"/>
        <v>-7.4939038080040444E-3</v>
      </c>
    </row>
    <row r="132" spans="1:6" x14ac:dyDescent="0.35">
      <c r="A132" s="428">
        <v>273</v>
      </c>
      <c r="B132" s="265" t="s">
        <v>209</v>
      </c>
      <c r="C132" s="440">
        <v>57559.425242155936</v>
      </c>
      <c r="D132" s="440">
        <v>61961.677877498769</v>
      </c>
      <c r="E132" s="450">
        <f t="shared" si="2"/>
        <v>-4402.2526353428329</v>
      </c>
      <c r="F132" s="513">
        <f t="shared" si="3"/>
        <v>-7.104798943705655E-2</v>
      </c>
    </row>
    <row r="133" spans="1:6" x14ac:dyDescent="0.35">
      <c r="A133" s="428">
        <v>850</v>
      </c>
      <c r="B133" s="265" t="s">
        <v>210</v>
      </c>
      <c r="C133" s="440">
        <v>48460.819723200504</v>
      </c>
      <c r="D133" s="440">
        <v>46999.076898344312</v>
      </c>
      <c r="E133" s="512">
        <f t="shared" si="2"/>
        <v>1461.7428248561919</v>
      </c>
      <c r="F133" s="451">
        <f t="shared" si="3"/>
        <v>3.1101522015375718E-2</v>
      </c>
    </row>
    <row r="134" spans="1:6" x14ac:dyDescent="0.35">
      <c r="A134" s="428">
        <v>162</v>
      </c>
      <c r="B134" s="265" t="s">
        <v>211</v>
      </c>
      <c r="C134" s="440">
        <v>147297.46057530033</v>
      </c>
      <c r="D134" s="440">
        <v>154802.40912838126</v>
      </c>
      <c r="E134" s="450">
        <f t="shared" ref="E134:E152" si="4">C134-D134</f>
        <v>-7504.9485530809325</v>
      </c>
      <c r="F134" s="513">
        <f t="shared" ref="F134:F152" si="5">(C134-D134)/D134</f>
        <v>-4.8480825300702544E-2</v>
      </c>
    </row>
    <row r="135" spans="1:6" x14ac:dyDescent="0.35">
      <c r="A135" s="428">
        <v>860</v>
      </c>
      <c r="B135" s="265" t="s">
        <v>212</v>
      </c>
      <c r="C135" s="440">
        <v>99973.55148325827</v>
      </c>
      <c r="D135" s="440">
        <v>93630.569919873669</v>
      </c>
      <c r="E135" s="512">
        <f t="shared" si="4"/>
        <v>6342.981563384601</v>
      </c>
      <c r="F135" s="451">
        <f t="shared" si="5"/>
        <v>6.774477148662815E-2</v>
      </c>
    </row>
    <row r="136" spans="1:6" x14ac:dyDescent="0.35">
      <c r="A136" s="428">
        <v>661</v>
      </c>
      <c r="B136" s="265" t="s">
        <v>213</v>
      </c>
      <c r="C136" s="440">
        <v>78104.348168512894</v>
      </c>
      <c r="D136" s="440">
        <v>81720.75708319871</v>
      </c>
      <c r="E136" s="450">
        <f t="shared" si="4"/>
        <v>-3616.4089146858169</v>
      </c>
      <c r="F136" s="513">
        <f t="shared" si="5"/>
        <v>-4.4253247813208628E-2</v>
      </c>
    </row>
    <row r="137" spans="1:6" x14ac:dyDescent="0.35">
      <c r="A137" s="428">
        <v>870</v>
      </c>
      <c r="B137" s="265" t="s">
        <v>214</v>
      </c>
      <c r="C137" s="440">
        <v>159956.65534128313</v>
      </c>
      <c r="D137" s="440">
        <v>140360.81113449731</v>
      </c>
      <c r="E137" s="512">
        <f t="shared" si="4"/>
        <v>19595.844206785812</v>
      </c>
      <c r="F137" s="451">
        <f t="shared" si="5"/>
        <v>0.13961050843464115</v>
      </c>
    </row>
    <row r="138" spans="1:6" x14ac:dyDescent="0.35">
      <c r="A138" s="428">
        <v>880</v>
      </c>
      <c r="B138" s="265" t="s">
        <v>215</v>
      </c>
      <c r="C138" s="440">
        <v>38411.52186154708</v>
      </c>
      <c r="D138" s="440">
        <v>37997.845598553627</v>
      </c>
      <c r="E138" s="512">
        <f t="shared" si="4"/>
        <v>413.67626299345284</v>
      </c>
      <c r="F138" s="451">
        <f t="shared" si="5"/>
        <v>1.0886834673837383E-2</v>
      </c>
    </row>
    <row r="139" spans="1:6" x14ac:dyDescent="0.35">
      <c r="A139" s="428">
        <v>890</v>
      </c>
      <c r="B139" s="265" t="s">
        <v>216</v>
      </c>
      <c r="C139" s="440">
        <v>312832.34287768014</v>
      </c>
      <c r="D139" s="440">
        <v>369448.07485882094</v>
      </c>
      <c r="E139" s="450">
        <f t="shared" si="4"/>
        <v>-56615.731981140794</v>
      </c>
      <c r="F139" s="513">
        <f t="shared" si="5"/>
        <v>-0.15324408444346516</v>
      </c>
    </row>
    <row r="140" spans="1:6" x14ac:dyDescent="0.35">
      <c r="A140" s="428">
        <v>900</v>
      </c>
      <c r="B140" s="265" t="s">
        <v>217</v>
      </c>
      <c r="C140" s="440">
        <v>315327.8187308418</v>
      </c>
      <c r="D140" s="440">
        <v>268449.02695793804</v>
      </c>
      <c r="E140" s="512">
        <f t="shared" si="4"/>
        <v>46878.791772903758</v>
      </c>
      <c r="F140" s="451">
        <f t="shared" si="5"/>
        <v>0.17462827973017375</v>
      </c>
    </row>
    <row r="141" spans="1:6" x14ac:dyDescent="0.35">
      <c r="A141" s="428">
        <v>910</v>
      </c>
      <c r="B141" s="265" t="s">
        <v>218</v>
      </c>
      <c r="C141" s="440">
        <v>82543.664009239204</v>
      </c>
      <c r="D141" s="440">
        <v>87966.008052965844</v>
      </c>
      <c r="E141" s="450">
        <f t="shared" si="4"/>
        <v>-5422.3440437266399</v>
      </c>
      <c r="F141" s="513">
        <f t="shared" si="5"/>
        <v>-6.1641356289144703E-2</v>
      </c>
    </row>
    <row r="142" spans="1:6" x14ac:dyDescent="0.35">
      <c r="A142" s="428">
        <v>920</v>
      </c>
      <c r="B142" s="265" t="s">
        <v>219</v>
      </c>
      <c r="C142" s="440">
        <v>190887.55666796025</v>
      </c>
      <c r="D142" s="440">
        <v>177851.31821969533</v>
      </c>
      <c r="E142" s="512">
        <f t="shared" si="4"/>
        <v>13036.238448264921</v>
      </c>
      <c r="F142" s="451">
        <f t="shared" si="5"/>
        <v>7.3298520240156886E-2</v>
      </c>
    </row>
    <row r="143" spans="1:6" x14ac:dyDescent="0.35">
      <c r="A143" s="428">
        <v>97</v>
      </c>
      <c r="B143" s="265" t="s">
        <v>220</v>
      </c>
      <c r="C143" s="440">
        <v>48650.65228590442</v>
      </c>
      <c r="D143" s="440">
        <v>47872.242664965088</v>
      </c>
      <c r="E143" s="512">
        <f t="shared" si="4"/>
        <v>778.40962093933194</v>
      </c>
      <c r="F143" s="451">
        <f t="shared" si="5"/>
        <v>1.6260145286842907E-2</v>
      </c>
    </row>
    <row r="144" spans="1:6" x14ac:dyDescent="0.35">
      <c r="A144" s="428">
        <v>930</v>
      </c>
      <c r="B144" s="265" t="s">
        <v>221</v>
      </c>
      <c r="C144" s="440">
        <v>179381.19219097769</v>
      </c>
      <c r="D144" s="440">
        <v>171972.71240478824</v>
      </c>
      <c r="E144" s="512">
        <f t="shared" si="4"/>
        <v>7408.4797861894476</v>
      </c>
      <c r="F144" s="451">
        <f t="shared" si="5"/>
        <v>4.3079391390602809E-2</v>
      </c>
    </row>
    <row r="145" spans="1:6" x14ac:dyDescent="0.35">
      <c r="A145" s="428">
        <v>940</v>
      </c>
      <c r="B145" s="265" t="s">
        <v>222</v>
      </c>
      <c r="C145" s="440">
        <v>534504.89909647172</v>
      </c>
      <c r="D145" s="440">
        <v>488618.27101630822</v>
      </c>
      <c r="E145" s="512">
        <f t="shared" si="4"/>
        <v>45886.6280801635</v>
      </c>
      <c r="F145" s="451">
        <f t="shared" si="5"/>
        <v>9.391099515112479E-2</v>
      </c>
    </row>
    <row r="146" spans="1:6" x14ac:dyDescent="0.35">
      <c r="A146" s="428">
        <v>950</v>
      </c>
      <c r="B146" s="265" t="s">
        <v>223</v>
      </c>
      <c r="C146" s="440">
        <v>428491.65802521748</v>
      </c>
      <c r="D146" s="440">
        <v>381027.41028406657</v>
      </c>
      <c r="E146" s="512">
        <f t="shared" si="4"/>
        <v>47464.247741150903</v>
      </c>
      <c r="F146" s="451">
        <f t="shared" si="5"/>
        <v>0.12456911618448914</v>
      </c>
    </row>
    <row r="147" spans="1:6" x14ac:dyDescent="0.35">
      <c r="A147" s="428">
        <v>961</v>
      </c>
      <c r="B147" s="265" t="s">
        <v>224</v>
      </c>
      <c r="C147" s="440">
        <v>23167.654498857202</v>
      </c>
      <c r="D147" s="440">
        <v>20917.695141882919</v>
      </c>
      <c r="E147" s="512">
        <f t="shared" si="4"/>
        <v>2249.9593569742829</v>
      </c>
      <c r="F147" s="451">
        <f t="shared" si="5"/>
        <v>0.10756248916111469</v>
      </c>
    </row>
    <row r="148" spans="1:6" x14ac:dyDescent="0.35">
      <c r="A148" s="265">
        <v>970</v>
      </c>
      <c r="B148" s="265" t="s">
        <v>258</v>
      </c>
      <c r="C148" s="440">
        <v>19340.81228921235</v>
      </c>
      <c r="D148" s="440">
        <v>19204.096271182374</v>
      </c>
      <c r="E148" s="512">
        <f t="shared" si="4"/>
        <v>136.71601802997611</v>
      </c>
      <c r="F148" s="451">
        <f t="shared" si="5"/>
        <v>7.1191070956633283E-3</v>
      </c>
    </row>
    <row r="149" spans="1:6" x14ac:dyDescent="0.35">
      <c r="A149" s="265">
        <v>971</v>
      </c>
      <c r="B149" s="265" t="s">
        <v>259</v>
      </c>
      <c r="C149" s="440">
        <v>8461.6053765304041</v>
      </c>
      <c r="D149" s="440">
        <v>11583.423147697302</v>
      </c>
      <c r="E149" s="450">
        <f t="shared" si="4"/>
        <v>-3121.8177711668977</v>
      </c>
      <c r="F149" s="513">
        <f t="shared" si="5"/>
        <v>-0.26950735817567811</v>
      </c>
    </row>
    <row r="150" spans="1:6" x14ac:dyDescent="0.35">
      <c r="A150" s="428">
        <v>963</v>
      </c>
      <c r="B150" s="265" t="s">
        <v>225</v>
      </c>
      <c r="C150" s="440">
        <v>20031.555585255654</v>
      </c>
      <c r="D150" s="440">
        <v>19051.682808712671</v>
      </c>
      <c r="E150" s="512">
        <f t="shared" si="4"/>
        <v>979.87277654298305</v>
      </c>
      <c r="F150" s="451">
        <f t="shared" si="5"/>
        <v>5.1432347807872904E-2</v>
      </c>
    </row>
    <row r="151" spans="1:6" x14ac:dyDescent="0.35">
      <c r="A151" s="428">
        <v>964</v>
      </c>
      <c r="B151" s="265" t="s">
        <v>226</v>
      </c>
      <c r="C151" s="440">
        <v>24348.701185526261</v>
      </c>
      <c r="D151" s="440">
        <v>26977.182857137141</v>
      </c>
      <c r="E151" s="450">
        <f t="shared" si="4"/>
        <v>-2628.4816716108799</v>
      </c>
      <c r="F151" s="513">
        <f t="shared" si="5"/>
        <v>-9.7433512073166056E-2</v>
      </c>
    </row>
    <row r="152" spans="1:6" ht="15" thickBot="1" x14ac:dyDescent="0.4">
      <c r="A152" s="428">
        <v>960</v>
      </c>
      <c r="B152" s="265" t="s">
        <v>227</v>
      </c>
      <c r="C152" s="442">
        <v>4662.5172482922635</v>
      </c>
      <c r="D152" s="442">
        <v>5791.7115738486509</v>
      </c>
      <c r="E152" s="450">
        <f t="shared" si="4"/>
        <v>-1129.1943255563874</v>
      </c>
      <c r="F152" s="513">
        <f t="shared" si="5"/>
        <v>-0.19496729268340038</v>
      </c>
    </row>
    <row r="153" spans="1:6" x14ac:dyDescent="0.35">
      <c r="A153" s="217"/>
      <c r="B153" s="265" t="s">
        <v>233</v>
      </c>
      <c r="C153" s="447">
        <f>SUM(C5:C152)</f>
        <v>40176168.000000007</v>
      </c>
      <c r="D153" s="447">
        <f>SUM(D5:D152)</f>
        <v>39250549.999999993</v>
      </c>
      <c r="E153" s="448">
        <f>C153-D153</f>
        <v>925618.0000000149</v>
      </c>
      <c r="F153" s="449">
        <f>(C153-D153)/D153</f>
        <v>2.3582293751298136E-2</v>
      </c>
    </row>
  </sheetData>
  <mergeCells count="1">
    <mergeCell ref="B2:F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14934-12E0-43F8-9EC3-42F0C02BF536}">
  <dimension ref="A1:F153"/>
  <sheetViews>
    <sheetView topLeftCell="A119" workbookViewId="0">
      <selection activeCell="N149" sqref="N149"/>
    </sheetView>
  </sheetViews>
  <sheetFormatPr defaultRowHeight="14.5" x14ac:dyDescent="0.35"/>
  <cols>
    <col min="1" max="1" width="13.26953125" customWidth="1"/>
    <col min="2" max="2" width="28.54296875" customWidth="1"/>
    <col min="3" max="3" width="21.1796875" style="486" customWidth="1"/>
    <col min="4" max="4" width="21.26953125" customWidth="1"/>
    <col min="5" max="5" width="18.7265625" customWidth="1"/>
    <col min="6" max="6" width="21.1796875" customWidth="1"/>
  </cols>
  <sheetData>
    <row r="1" spans="1:6" ht="7.5" customHeight="1" thickBot="1" x14ac:dyDescent="0.4"/>
    <row r="2" spans="1:6" s="184" customFormat="1" ht="33" customHeight="1" thickBot="1" x14ac:dyDescent="0.35">
      <c r="B2" s="854" t="s">
        <v>268</v>
      </c>
      <c r="C2" s="855"/>
      <c r="D2" s="855"/>
      <c r="E2" s="855"/>
      <c r="F2" s="856"/>
    </row>
    <row r="3" spans="1:6" s="184" customFormat="1" ht="45.75" customHeight="1" thickBot="1" x14ac:dyDescent="0.35">
      <c r="A3" s="185"/>
      <c r="C3" s="487" t="s">
        <v>1</v>
      </c>
      <c r="D3" s="211" t="s">
        <v>2</v>
      </c>
      <c r="E3" s="436" t="s">
        <v>3</v>
      </c>
      <c r="F3" s="437" t="s">
        <v>4</v>
      </c>
    </row>
    <row r="4" spans="1:6" x14ac:dyDescent="0.35">
      <c r="A4" s="438" t="s">
        <v>78</v>
      </c>
      <c r="B4" s="438" t="s">
        <v>79</v>
      </c>
      <c r="F4" s="833"/>
    </row>
    <row r="5" spans="1:6" x14ac:dyDescent="0.35">
      <c r="A5" s="428">
        <v>985</v>
      </c>
      <c r="B5" s="265" t="s">
        <v>261</v>
      </c>
      <c r="C5" s="479">
        <v>59513.720202560675</v>
      </c>
      <c r="D5" s="264">
        <v>65148.34177472919</v>
      </c>
      <c r="E5" s="483">
        <f>C5-D5</f>
        <v>-5634.6215721685148</v>
      </c>
      <c r="F5" s="505">
        <f>(C5-D5)/D5</f>
        <v>-8.6489101927597553E-2</v>
      </c>
    </row>
    <row r="6" spans="1:6" x14ac:dyDescent="0.35">
      <c r="A6" s="428">
        <v>171</v>
      </c>
      <c r="B6" s="265" t="s">
        <v>83</v>
      </c>
      <c r="C6" s="479">
        <v>4171.5224441047203</v>
      </c>
      <c r="D6" s="264">
        <v>5146.8544437415994</v>
      </c>
      <c r="E6" s="483">
        <f t="shared" ref="E6:E69" si="0">C6-D6</f>
        <v>-975.33199963687912</v>
      </c>
      <c r="F6" s="505">
        <f t="shared" ref="F6:F69" si="1">(C6-D6)/D6</f>
        <v>-0.18950059891879201</v>
      </c>
    </row>
    <row r="7" spans="1:6" x14ac:dyDescent="0.35">
      <c r="A7" s="428">
        <v>51</v>
      </c>
      <c r="B7" s="265" t="s">
        <v>84</v>
      </c>
      <c r="C7" s="479">
        <v>9316.4001251672089</v>
      </c>
      <c r="D7" s="264">
        <v>12054.474881394799</v>
      </c>
      <c r="E7" s="483">
        <f t="shared" si="0"/>
        <v>-2738.0747562275901</v>
      </c>
      <c r="F7" s="505">
        <f t="shared" si="1"/>
        <v>-0.22714176960570953</v>
      </c>
    </row>
    <row r="8" spans="1:6" ht="14.5" customHeight="1" x14ac:dyDescent="0.35">
      <c r="A8" s="428">
        <v>10</v>
      </c>
      <c r="B8" s="265" t="s">
        <v>85</v>
      </c>
      <c r="C8" s="479">
        <v>7647.7911475253204</v>
      </c>
      <c r="D8" s="264">
        <v>4740.523829761999</v>
      </c>
      <c r="E8" s="483">
        <f t="shared" si="0"/>
        <v>2907.2673177633214</v>
      </c>
      <c r="F8" s="832">
        <f t="shared" si="1"/>
        <v>0.61327976024735698</v>
      </c>
    </row>
    <row r="9" spans="1:6" ht="14.5" customHeight="1" x14ac:dyDescent="0.35">
      <c r="A9" s="428">
        <v>793</v>
      </c>
      <c r="B9" s="265" t="s">
        <v>262</v>
      </c>
      <c r="C9" s="479">
        <v>9872.6031177145051</v>
      </c>
      <c r="D9" s="264">
        <v>6907.6204376531987</v>
      </c>
      <c r="E9" s="483">
        <f t="shared" si="0"/>
        <v>2964.9826800613064</v>
      </c>
      <c r="F9" s="832">
        <f t="shared" si="1"/>
        <v>0.42923358439026105</v>
      </c>
    </row>
    <row r="10" spans="1:6" x14ac:dyDescent="0.35">
      <c r="A10" s="428">
        <v>541</v>
      </c>
      <c r="B10" s="265" t="s">
        <v>87</v>
      </c>
      <c r="C10" s="479">
        <v>6535.385162430729</v>
      </c>
      <c r="D10" s="264">
        <v>5959.5156717007994</v>
      </c>
      <c r="E10" s="483">
        <f t="shared" si="0"/>
        <v>575.86949072992957</v>
      </c>
      <c r="F10" s="832">
        <f t="shared" si="1"/>
        <v>9.6630250250786046E-2</v>
      </c>
    </row>
    <row r="11" spans="1:6" x14ac:dyDescent="0.35">
      <c r="A11" s="428">
        <v>794</v>
      </c>
      <c r="B11" s="265" t="s">
        <v>231</v>
      </c>
      <c r="C11" s="479">
        <v>18215.648005923944</v>
      </c>
      <c r="D11" s="264">
        <v>15711.450407211198</v>
      </c>
      <c r="E11" s="483">
        <f t="shared" si="0"/>
        <v>2504.1975987127462</v>
      </c>
      <c r="F11" s="832">
        <f t="shared" si="1"/>
        <v>0.15938678694892336</v>
      </c>
    </row>
    <row r="12" spans="1:6" x14ac:dyDescent="0.35">
      <c r="A12" s="428">
        <v>20</v>
      </c>
      <c r="B12" s="265" t="s">
        <v>89</v>
      </c>
      <c r="C12" s="479">
        <v>107208.12681349131</v>
      </c>
      <c r="D12" s="264">
        <v>104020.63717877759</v>
      </c>
      <c r="E12" s="483">
        <f t="shared" si="0"/>
        <v>3187.4896347137255</v>
      </c>
      <c r="F12" s="832">
        <f t="shared" si="1"/>
        <v>3.0642858197796552E-2</v>
      </c>
    </row>
    <row r="13" spans="1:6" ht="14.5" customHeight="1" x14ac:dyDescent="0.35">
      <c r="A13" s="428">
        <v>172</v>
      </c>
      <c r="B13" s="265" t="s">
        <v>90</v>
      </c>
      <c r="C13" s="479">
        <v>4866.7761847888405</v>
      </c>
      <c r="D13" s="264">
        <v>4198.7496777891993</v>
      </c>
      <c r="E13" s="483">
        <f t="shared" si="0"/>
        <v>668.02650699964124</v>
      </c>
      <c r="F13" s="832">
        <f t="shared" si="1"/>
        <v>0.1591012940193621</v>
      </c>
    </row>
    <row r="14" spans="1:6" ht="14.5" customHeight="1" x14ac:dyDescent="0.35">
      <c r="A14" s="428">
        <v>30</v>
      </c>
      <c r="B14" s="265" t="s">
        <v>91</v>
      </c>
      <c r="C14" s="479">
        <v>973.35523695776806</v>
      </c>
      <c r="D14" s="264">
        <v>1083.5483039455999</v>
      </c>
      <c r="E14" s="483">
        <f t="shared" si="0"/>
        <v>-110.1930669878318</v>
      </c>
      <c r="F14" s="505">
        <f t="shared" si="1"/>
        <v>-0.10169649713499446</v>
      </c>
    </row>
    <row r="15" spans="1:6" ht="14.5" customHeight="1" x14ac:dyDescent="0.35">
      <c r="A15" s="428">
        <v>40</v>
      </c>
      <c r="B15" s="265" t="s">
        <v>92</v>
      </c>
      <c r="C15" s="479">
        <v>2920.0657108733044</v>
      </c>
      <c r="D15" s="264">
        <v>3386.0884498299997</v>
      </c>
      <c r="E15" s="483">
        <f t="shared" si="0"/>
        <v>-466.02273895669532</v>
      </c>
      <c r="F15" s="505">
        <f t="shared" si="1"/>
        <v>-0.13762863724959465</v>
      </c>
    </row>
    <row r="16" spans="1:6" x14ac:dyDescent="0.35">
      <c r="A16" s="428">
        <v>50</v>
      </c>
      <c r="B16" s="265" t="s">
        <v>93</v>
      </c>
      <c r="C16" s="479">
        <v>26836.794390407034</v>
      </c>
      <c r="D16" s="264">
        <v>24921.610990748795</v>
      </c>
      <c r="E16" s="483">
        <f t="shared" si="0"/>
        <v>1915.1833996582391</v>
      </c>
      <c r="F16" s="832">
        <f t="shared" si="1"/>
        <v>7.6848298465503631E-2</v>
      </c>
    </row>
    <row r="17" spans="1:6" ht="14.5" customHeight="1" x14ac:dyDescent="0.35">
      <c r="A17" s="428">
        <v>274</v>
      </c>
      <c r="B17" s="265" t="s">
        <v>94</v>
      </c>
      <c r="C17" s="479">
        <v>278.10149627364802</v>
      </c>
      <c r="D17" s="264">
        <v>0</v>
      </c>
      <c r="E17" s="483">
        <f t="shared" si="0"/>
        <v>278.10149627364802</v>
      </c>
      <c r="F17" s="832"/>
    </row>
    <row r="18" spans="1:6" x14ac:dyDescent="0.35">
      <c r="A18" s="428">
        <v>60</v>
      </c>
      <c r="B18" s="265" t="s">
        <v>95</v>
      </c>
      <c r="C18" s="479">
        <v>28227.301871775275</v>
      </c>
      <c r="D18" s="264">
        <v>24921.610990748795</v>
      </c>
      <c r="E18" s="483">
        <f t="shared" si="0"/>
        <v>3305.6908810264795</v>
      </c>
      <c r="F18" s="832">
        <f t="shared" si="1"/>
        <v>0.13264354709065926</v>
      </c>
    </row>
    <row r="19" spans="1:6" ht="14.5" customHeight="1" x14ac:dyDescent="0.35">
      <c r="A19" s="428">
        <v>821</v>
      </c>
      <c r="B19" s="265" t="s">
        <v>96</v>
      </c>
      <c r="C19" s="479">
        <v>2641.9642145996563</v>
      </c>
      <c r="D19" s="264">
        <v>4198.7496777891993</v>
      </c>
      <c r="E19" s="483">
        <f t="shared" si="0"/>
        <v>-1556.785463189543</v>
      </c>
      <c r="F19" s="505">
        <f t="shared" si="1"/>
        <v>-0.37077358324663201</v>
      </c>
    </row>
    <row r="20" spans="1:6" ht="14.5" customHeight="1" x14ac:dyDescent="0.35">
      <c r="A20" s="428">
        <v>70</v>
      </c>
      <c r="B20" s="265" t="s">
        <v>97</v>
      </c>
      <c r="C20" s="479">
        <v>4866.7761847888405</v>
      </c>
      <c r="D20" s="264">
        <v>5282.2979817347996</v>
      </c>
      <c r="E20" s="483">
        <f t="shared" si="0"/>
        <v>-415.52179694595907</v>
      </c>
      <c r="F20" s="505">
        <f t="shared" si="1"/>
        <v>-7.8663073984609699E-2</v>
      </c>
    </row>
    <row r="21" spans="1:6" ht="14.5" hidden="1" customHeight="1" x14ac:dyDescent="0.35">
      <c r="A21" s="428">
        <v>80</v>
      </c>
      <c r="B21" s="265" t="s">
        <v>98</v>
      </c>
      <c r="C21" s="479">
        <v>0</v>
      </c>
      <c r="D21" s="264">
        <v>1354.4353799319997</v>
      </c>
      <c r="E21" s="483">
        <f t="shared" si="0"/>
        <v>-1354.4353799319997</v>
      </c>
      <c r="F21" s="832">
        <f t="shared" si="1"/>
        <v>-1</v>
      </c>
    </row>
    <row r="22" spans="1:6" ht="14.5" customHeight="1" x14ac:dyDescent="0.35">
      <c r="A22" s="428">
        <v>100</v>
      </c>
      <c r="B22" s="265" t="s">
        <v>99</v>
      </c>
      <c r="C22" s="479">
        <v>3059.1164590101284</v>
      </c>
      <c r="D22" s="264">
        <v>2979.7578358503997</v>
      </c>
      <c r="E22" s="483">
        <f t="shared" si="0"/>
        <v>79.358623159728722</v>
      </c>
      <c r="F22" s="832">
        <f t="shared" si="1"/>
        <v>2.6632574702863527E-2</v>
      </c>
    </row>
    <row r="23" spans="1:6" x14ac:dyDescent="0.35">
      <c r="A23" s="428">
        <v>110</v>
      </c>
      <c r="B23" s="265" t="s">
        <v>100</v>
      </c>
      <c r="C23" s="479">
        <v>16547.039028282059</v>
      </c>
      <c r="D23" s="264">
        <v>14357.015027279198</v>
      </c>
      <c r="E23" s="483">
        <f t="shared" si="0"/>
        <v>2190.024001002861</v>
      </c>
      <c r="F23" s="832">
        <f t="shared" si="1"/>
        <v>0.15254034329849783</v>
      </c>
    </row>
    <row r="24" spans="1:6" ht="14.5" customHeight="1" x14ac:dyDescent="0.35">
      <c r="A24" s="428">
        <v>120</v>
      </c>
      <c r="B24" s="265" t="s">
        <v>101</v>
      </c>
      <c r="C24" s="479">
        <v>973.35523695776806</v>
      </c>
      <c r="D24" s="264">
        <v>812.66122795919989</v>
      </c>
      <c r="E24" s="483">
        <f t="shared" si="0"/>
        <v>160.69400899856817</v>
      </c>
      <c r="F24" s="832">
        <f t="shared" si="1"/>
        <v>0.19773800382000739</v>
      </c>
    </row>
    <row r="25" spans="1:6" ht="14.5" customHeight="1" x14ac:dyDescent="0.35">
      <c r="A25" s="428">
        <v>130</v>
      </c>
      <c r="B25" s="265" t="s">
        <v>102</v>
      </c>
      <c r="C25" s="479">
        <v>1529.5582295050642</v>
      </c>
      <c r="D25" s="264">
        <v>812.66122795919989</v>
      </c>
      <c r="E25" s="483">
        <f t="shared" si="0"/>
        <v>716.89700154586433</v>
      </c>
      <c r="F25" s="832">
        <f t="shared" si="1"/>
        <v>0.88215972028858325</v>
      </c>
    </row>
    <row r="26" spans="1:6" ht="14.5" customHeight="1" x14ac:dyDescent="0.35">
      <c r="A26" s="428">
        <v>140</v>
      </c>
      <c r="B26" s="265" t="s">
        <v>103</v>
      </c>
      <c r="C26" s="479">
        <v>556.20299254729605</v>
      </c>
      <c r="D26" s="264">
        <v>406.33061397959995</v>
      </c>
      <c r="E26" s="483">
        <f t="shared" si="0"/>
        <v>149.8723785676961</v>
      </c>
      <c r="F26" s="832">
        <f t="shared" si="1"/>
        <v>0.36884343293715133</v>
      </c>
    </row>
    <row r="27" spans="1:6" x14ac:dyDescent="0.35">
      <c r="A27" s="428">
        <v>61</v>
      </c>
      <c r="B27" s="265" t="s">
        <v>104</v>
      </c>
      <c r="C27" s="479">
        <v>85794.31160042042</v>
      </c>
      <c r="D27" s="264">
        <v>72868.623440341587</v>
      </c>
      <c r="E27" s="483">
        <f t="shared" si="0"/>
        <v>12925.688160078833</v>
      </c>
      <c r="F27" s="832">
        <f t="shared" si="1"/>
        <v>0.17738345463135102</v>
      </c>
    </row>
    <row r="28" spans="1:6" ht="14.5" customHeight="1" x14ac:dyDescent="0.35">
      <c r="A28" s="428">
        <v>11</v>
      </c>
      <c r="B28" s="265" t="s">
        <v>105</v>
      </c>
      <c r="C28" s="479">
        <v>556.20299254729605</v>
      </c>
      <c r="D28" s="264">
        <v>1218.9918419387998</v>
      </c>
      <c r="E28" s="483">
        <f t="shared" si="0"/>
        <v>-662.78884939150373</v>
      </c>
      <c r="F28" s="505">
        <f t="shared" si="1"/>
        <v>-0.54371885568761624</v>
      </c>
    </row>
    <row r="29" spans="1:6" ht="14.5" customHeight="1" x14ac:dyDescent="0.35">
      <c r="A29" s="428">
        <v>150</v>
      </c>
      <c r="B29" s="265" t="s">
        <v>106</v>
      </c>
      <c r="C29" s="479">
        <v>3754.3701996942482</v>
      </c>
      <c r="D29" s="264">
        <v>3386.0884498299997</v>
      </c>
      <c r="E29" s="483">
        <f t="shared" si="0"/>
        <v>368.28174986424847</v>
      </c>
      <c r="F29" s="832">
        <f t="shared" si="1"/>
        <v>0.10876318067909249</v>
      </c>
    </row>
    <row r="30" spans="1:6" x14ac:dyDescent="0.35">
      <c r="A30" s="428">
        <v>160</v>
      </c>
      <c r="B30" s="265" t="s">
        <v>107</v>
      </c>
      <c r="C30" s="479">
        <v>12792.66882858781</v>
      </c>
      <c r="D30" s="264">
        <v>10429.152425476399</v>
      </c>
      <c r="E30" s="483">
        <f t="shared" si="0"/>
        <v>2363.5164031114109</v>
      </c>
      <c r="F30" s="832">
        <f t="shared" si="1"/>
        <v>0.22662593341121356</v>
      </c>
    </row>
    <row r="31" spans="1:6" x14ac:dyDescent="0.35">
      <c r="A31" s="428">
        <v>795</v>
      </c>
      <c r="B31" s="265" t="s">
        <v>263</v>
      </c>
      <c r="C31" s="479">
        <v>40463.767707815787</v>
      </c>
      <c r="D31" s="264">
        <v>35486.206954218396</v>
      </c>
      <c r="E31" s="483">
        <f t="shared" si="0"/>
        <v>4977.5607535973904</v>
      </c>
      <c r="F31" s="832">
        <f t="shared" si="1"/>
        <v>0.14026747800966896</v>
      </c>
    </row>
    <row r="32" spans="1:6" ht="14.5" customHeight="1" x14ac:dyDescent="0.35">
      <c r="A32" s="428">
        <v>170</v>
      </c>
      <c r="B32" s="265" t="s">
        <v>109</v>
      </c>
      <c r="C32" s="479">
        <v>7369.6896512516723</v>
      </c>
      <c r="D32" s="264">
        <v>8262.0558175851984</v>
      </c>
      <c r="E32" s="483">
        <f t="shared" si="0"/>
        <v>-892.36616633352605</v>
      </c>
      <c r="F32" s="505">
        <f t="shared" si="1"/>
        <v>-0.10800776296308578</v>
      </c>
    </row>
    <row r="33" spans="1:6" x14ac:dyDescent="0.35">
      <c r="A33" s="428">
        <v>180</v>
      </c>
      <c r="B33" s="265" t="s">
        <v>110</v>
      </c>
      <c r="C33" s="479">
        <v>18076.597257787122</v>
      </c>
      <c r="D33" s="264">
        <v>18149.434091088799</v>
      </c>
      <c r="E33" s="483">
        <f t="shared" si="0"/>
        <v>-72.836833301676961</v>
      </c>
      <c r="F33" s="832">
        <f t="shared" si="1"/>
        <v>-4.0131737957294859E-3</v>
      </c>
    </row>
    <row r="34" spans="1:6" x14ac:dyDescent="0.35">
      <c r="A34" s="428">
        <v>190</v>
      </c>
      <c r="B34" s="265" t="s">
        <v>111</v>
      </c>
      <c r="C34" s="479">
        <v>2194637.9578434932</v>
      </c>
      <c r="D34" s="264">
        <v>2096395.0810587492</v>
      </c>
      <c r="E34" s="483">
        <f t="shared" si="0"/>
        <v>98242.876784743974</v>
      </c>
      <c r="F34" s="832">
        <f t="shared" si="1"/>
        <v>4.6862768221688465E-2</v>
      </c>
    </row>
    <row r="35" spans="1:6" ht="14.5" customHeight="1" x14ac:dyDescent="0.35">
      <c r="A35" s="428">
        <v>721</v>
      </c>
      <c r="B35" s="265" t="s">
        <v>112</v>
      </c>
      <c r="C35" s="479">
        <v>6674.4359105675521</v>
      </c>
      <c r="D35" s="264">
        <v>7178.507513639599</v>
      </c>
      <c r="E35" s="483">
        <f t="shared" si="0"/>
        <v>-504.07160307204686</v>
      </c>
      <c r="F35" s="505">
        <f t="shared" si="1"/>
        <v>-7.0219554986085939E-2</v>
      </c>
    </row>
    <row r="36" spans="1:6" ht="14.5" customHeight="1" x14ac:dyDescent="0.35">
      <c r="A36" s="428">
        <v>200</v>
      </c>
      <c r="B36" s="265" t="s">
        <v>113</v>
      </c>
      <c r="C36" s="479">
        <v>417.15224441047201</v>
      </c>
      <c r="D36" s="264">
        <v>1354.4353799319997</v>
      </c>
      <c r="E36" s="483">
        <f t="shared" si="0"/>
        <v>-937.2831355215277</v>
      </c>
      <c r="F36" s="505">
        <f t="shared" si="1"/>
        <v>-0.69201022758914099</v>
      </c>
    </row>
    <row r="37" spans="1:6" x14ac:dyDescent="0.35">
      <c r="A37" s="428">
        <v>210</v>
      </c>
      <c r="B37" s="265" t="s">
        <v>232</v>
      </c>
      <c r="C37" s="479">
        <v>26141.540649722916</v>
      </c>
      <c r="D37" s="264">
        <v>21806.409616905195</v>
      </c>
      <c r="E37" s="483">
        <f t="shared" si="0"/>
        <v>4335.1310328177206</v>
      </c>
      <c r="F37" s="832">
        <f t="shared" si="1"/>
        <v>0.19880077046048675</v>
      </c>
    </row>
    <row r="38" spans="1:6" x14ac:dyDescent="0.35">
      <c r="A38" s="428">
        <v>220</v>
      </c>
      <c r="B38" s="265" t="s">
        <v>115</v>
      </c>
      <c r="C38" s="479">
        <v>22248.119701891843</v>
      </c>
      <c r="D38" s="264">
        <v>22754.514382857597</v>
      </c>
      <c r="E38" s="483">
        <f t="shared" si="0"/>
        <v>-506.39468096575365</v>
      </c>
      <c r="F38" s="505">
        <f t="shared" si="1"/>
        <v>-2.2254690759177551E-2</v>
      </c>
    </row>
    <row r="39" spans="1:6" ht="14.5" customHeight="1" x14ac:dyDescent="0.35">
      <c r="A39" s="428">
        <v>230</v>
      </c>
      <c r="B39" s="265" t="s">
        <v>116</v>
      </c>
      <c r="C39" s="479">
        <v>2641.9642145996563</v>
      </c>
      <c r="D39" s="264">
        <v>2031.6530698979998</v>
      </c>
      <c r="E39" s="483">
        <f t="shared" si="0"/>
        <v>610.31114470165653</v>
      </c>
      <c r="F39" s="832">
        <f t="shared" si="1"/>
        <v>0.30040126129029376</v>
      </c>
    </row>
    <row r="40" spans="1:6" ht="14.5" customHeight="1" x14ac:dyDescent="0.35">
      <c r="A40" s="428">
        <v>231</v>
      </c>
      <c r="B40" s="265" t="s">
        <v>117</v>
      </c>
      <c r="C40" s="479">
        <v>3198.1672071469525</v>
      </c>
      <c r="D40" s="264">
        <v>3927.8626018027994</v>
      </c>
      <c r="E40" s="483">
        <f t="shared" si="0"/>
        <v>-729.69539465584694</v>
      </c>
      <c r="F40" s="505">
        <f t="shared" si="1"/>
        <v>-0.18577416489083232</v>
      </c>
    </row>
    <row r="41" spans="1:6" ht="14.5" customHeight="1" x14ac:dyDescent="0.35">
      <c r="A41" s="428">
        <v>101</v>
      </c>
      <c r="B41" s="265" t="s">
        <v>118</v>
      </c>
      <c r="C41" s="479">
        <v>1529.5582295050642</v>
      </c>
      <c r="D41" s="264">
        <v>1760.7659939115997</v>
      </c>
      <c r="E41" s="483">
        <f t="shared" si="0"/>
        <v>-231.20776440653549</v>
      </c>
      <c r="F41" s="505">
        <f t="shared" si="1"/>
        <v>-0.13131089832834619</v>
      </c>
    </row>
    <row r="42" spans="1:6" ht="14.5" customHeight="1" x14ac:dyDescent="0.35">
      <c r="A42" s="428">
        <v>542</v>
      </c>
      <c r="B42" s="265" t="s">
        <v>119</v>
      </c>
      <c r="C42" s="479">
        <v>556.20299254729605</v>
      </c>
      <c r="D42" s="264">
        <v>135.44353799319998</v>
      </c>
      <c r="E42" s="483">
        <f t="shared" si="0"/>
        <v>420.75945455409607</v>
      </c>
      <c r="F42" s="832">
        <f>(C42-D42)/D42</f>
        <v>3.106530298811454</v>
      </c>
    </row>
    <row r="43" spans="1:6" x14ac:dyDescent="0.35">
      <c r="A43" s="428">
        <v>240</v>
      </c>
      <c r="B43" s="265" t="s">
        <v>120</v>
      </c>
      <c r="C43" s="479">
        <v>12236.465836040514</v>
      </c>
      <c r="D43" s="264">
        <v>11377.257191428798</v>
      </c>
      <c r="E43" s="483">
        <f t="shared" si="0"/>
        <v>859.2086446117155</v>
      </c>
      <c r="F43" s="832">
        <f t="shared" si="1"/>
        <v>7.5519840164904706E-2</v>
      </c>
    </row>
    <row r="44" spans="1:6" ht="14.5" customHeight="1" x14ac:dyDescent="0.35">
      <c r="A44" s="428">
        <v>521</v>
      </c>
      <c r="B44" s="265" t="s">
        <v>121</v>
      </c>
      <c r="C44" s="479">
        <v>3337.2179552837761</v>
      </c>
      <c r="D44" s="264">
        <v>3250.6449118367996</v>
      </c>
      <c r="E44" s="483">
        <f t="shared" si="0"/>
        <v>86.573043446976499</v>
      </c>
      <c r="F44" s="832">
        <f t="shared" si="1"/>
        <v>2.6632574702863437E-2</v>
      </c>
    </row>
    <row r="45" spans="1:6" ht="14.5" customHeight="1" x14ac:dyDescent="0.35">
      <c r="A45" s="428">
        <v>250</v>
      </c>
      <c r="B45" s="265" t="s">
        <v>122</v>
      </c>
      <c r="C45" s="479">
        <v>1251.4567332314161</v>
      </c>
      <c r="D45" s="264">
        <v>677.21768996599985</v>
      </c>
      <c r="E45" s="483">
        <f t="shared" si="0"/>
        <v>574.23904326541629</v>
      </c>
      <c r="F45" s="832">
        <f t="shared" si="1"/>
        <v>0.84793863446515449</v>
      </c>
    </row>
    <row r="46" spans="1:6" x14ac:dyDescent="0.35">
      <c r="A46" s="428">
        <v>260</v>
      </c>
      <c r="B46" s="265" t="s">
        <v>123</v>
      </c>
      <c r="C46" s="479">
        <v>17242.292768966177</v>
      </c>
      <c r="D46" s="264">
        <v>15711.450407211198</v>
      </c>
      <c r="E46" s="483">
        <f t="shared" si="0"/>
        <v>1530.8423617549797</v>
      </c>
      <c r="F46" s="832">
        <f t="shared" si="1"/>
        <v>9.7434821234095484E-2</v>
      </c>
    </row>
    <row r="47" spans="1:6" x14ac:dyDescent="0.35">
      <c r="A47" s="428">
        <v>941</v>
      </c>
      <c r="B47" s="265" t="s">
        <v>124</v>
      </c>
      <c r="C47" s="479">
        <v>41576.173692910379</v>
      </c>
      <c r="D47" s="264">
        <v>43206.488619830794</v>
      </c>
      <c r="E47" s="483">
        <f t="shared" si="0"/>
        <v>-1630.314926920415</v>
      </c>
      <c r="F47" s="505">
        <f t="shared" si="1"/>
        <v>-3.7733103961892833E-2</v>
      </c>
    </row>
    <row r="48" spans="1:6" x14ac:dyDescent="0.35">
      <c r="A48" s="428">
        <v>796</v>
      </c>
      <c r="B48" s="265" t="s">
        <v>264</v>
      </c>
      <c r="C48" s="479">
        <v>12931.719576724634</v>
      </c>
      <c r="D48" s="264">
        <v>12731.692571360798</v>
      </c>
      <c r="E48" s="483">
        <f t="shared" si="0"/>
        <v>200.027005363836</v>
      </c>
      <c r="F48" s="832">
        <f t="shared" si="1"/>
        <v>1.5710951567726755E-2</v>
      </c>
    </row>
    <row r="49" spans="1:6" ht="14.5" customHeight="1" x14ac:dyDescent="0.35">
      <c r="A49" s="428">
        <v>275</v>
      </c>
      <c r="B49" s="265" t="s">
        <v>126</v>
      </c>
      <c r="C49" s="479">
        <v>2224.8119701891842</v>
      </c>
      <c r="D49" s="264">
        <v>1896.2095319047999</v>
      </c>
      <c r="E49" s="483">
        <f t="shared" si="0"/>
        <v>328.60243828438433</v>
      </c>
      <c r="F49" s="832">
        <f t="shared" si="1"/>
        <v>0.17329437108898679</v>
      </c>
    </row>
    <row r="50" spans="1:6" x14ac:dyDescent="0.35">
      <c r="A50" s="428">
        <v>280</v>
      </c>
      <c r="B50" s="265" t="s">
        <v>127</v>
      </c>
      <c r="C50" s="479">
        <v>3615.3194515574241</v>
      </c>
      <c r="D50" s="264">
        <v>3792.4190638095997</v>
      </c>
      <c r="E50" s="483">
        <f t="shared" si="0"/>
        <v>-177.09961225217558</v>
      </c>
      <c r="F50" s="505">
        <f t="shared" si="1"/>
        <v>-4.6698323490198271E-2</v>
      </c>
    </row>
    <row r="51" spans="1:6" ht="14.5" customHeight="1" x14ac:dyDescent="0.35">
      <c r="A51" s="428">
        <v>290</v>
      </c>
      <c r="B51" s="265" t="s">
        <v>128</v>
      </c>
      <c r="C51" s="479">
        <v>6257.2836661570809</v>
      </c>
      <c r="D51" s="264">
        <v>6230.4027476871988</v>
      </c>
      <c r="E51" s="483">
        <f t="shared" si="0"/>
        <v>26.88091846988209</v>
      </c>
      <c r="F51" s="832">
        <f t="shared" si="1"/>
        <v>4.3144752528013718E-3</v>
      </c>
    </row>
    <row r="52" spans="1:6" ht="14.5" customHeight="1" x14ac:dyDescent="0.35">
      <c r="A52" s="428">
        <v>300</v>
      </c>
      <c r="B52" s="265" t="s">
        <v>129</v>
      </c>
      <c r="C52" s="479">
        <v>5840.1314217466088</v>
      </c>
      <c r="D52" s="264">
        <v>6907.6204376531987</v>
      </c>
      <c r="E52" s="483">
        <f t="shared" si="0"/>
        <v>-1067.4890159065899</v>
      </c>
      <c r="F52" s="505">
        <f t="shared" si="1"/>
        <v>-0.15453787965646526</v>
      </c>
    </row>
    <row r="53" spans="1:6" x14ac:dyDescent="0.35">
      <c r="A53" s="428">
        <v>301</v>
      </c>
      <c r="B53" s="265" t="s">
        <v>130</v>
      </c>
      <c r="C53" s="479">
        <v>8621.1463844830887</v>
      </c>
      <c r="D53" s="264">
        <v>8262.0558175851984</v>
      </c>
      <c r="E53" s="483">
        <f t="shared" si="0"/>
        <v>359.09056689789031</v>
      </c>
      <c r="F53" s="832">
        <f t="shared" si="1"/>
        <v>4.3462616911107227E-2</v>
      </c>
    </row>
    <row r="54" spans="1:6" ht="14.5" customHeight="1" x14ac:dyDescent="0.35">
      <c r="A54" s="428">
        <v>310</v>
      </c>
      <c r="B54" s="265" t="s">
        <v>131</v>
      </c>
      <c r="C54" s="479">
        <v>834.30448882094402</v>
      </c>
      <c r="D54" s="264">
        <v>812.66122795919989</v>
      </c>
      <c r="E54" s="483">
        <f t="shared" si="0"/>
        <v>21.643260861744125</v>
      </c>
      <c r="F54" s="832">
        <f t="shared" si="1"/>
        <v>2.6632574702863437E-2</v>
      </c>
    </row>
    <row r="55" spans="1:6" x14ac:dyDescent="0.35">
      <c r="A55" s="428">
        <v>320</v>
      </c>
      <c r="B55" s="265" t="s">
        <v>132</v>
      </c>
      <c r="C55" s="479">
        <v>168807.60823810435</v>
      </c>
      <c r="D55" s="264">
        <v>158468.93945204397</v>
      </c>
      <c r="E55" s="483">
        <f t="shared" si="0"/>
        <v>10338.668786060385</v>
      </c>
      <c r="F55" s="832">
        <f t="shared" si="1"/>
        <v>6.5240979221603768E-2</v>
      </c>
    </row>
    <row r="56" spans="1:6" x14ac:dyDescent="0.35">
      <c r="A56" s="428">
        <v>330</v>
      </c>
      <c r="B56" s="265" t="s">
        <v>133</v>
      </c>
      <c r="C56" s="479">
        <v>447604.3582524365</v>
      </c>
      <c r="D56" s="264">
        <v>420958.51608286554</v>
      </c>
      <c r="E56" s="483">
        <f t="shared" si="0"/>
        <v>26645.842169570969</v>
      </c>
      <c r="F56" s="832">
        <f t="shared" si="1"/>
        <v>6.3298023799394393E-2</v>
      </c>
    </row>
    <row r="57" spans="1:6" ht="14.5" hidden="1" customHeight="1" x14ac:dyDescent="0.35">
      <c r="A57" s="428">
        <v>340</v>
      </c>
      <c r="B57" s="265" t="s">
        <v>134</v>
      </c>
      <c r="C57" s="479">
        <v>0</v>
      </c>
      <c r="D57" s="264">
        <v>0</v>
      </c>
      <c r="E57" s="483">
        <f t="shared" si="0"/>
        <v>0</v>
      </c>
      <c r="F57" s="832" t="e">
        <f t="shared" si="1"/>
        <v>#DIV/0!</v>
      </c>
    </row>
    <row r="58" spans="1:6" ht="14.5" customHeight="1" x14ac:dyDescent="0.35">
      <c r="A58" s="428">
        <v>350</v>
      </c>
      <c r="B58" s="265" t="s">
        <v>135</v>
      </c>
      <c r="C58" s="479">
        <v>1946.7104739155361</v>
      </c>
      <c r="D58" s="264">
        <v>3115.2013738435994</v>
      </c>
      <c r="E58" s="483">
        <f t="shared" si="0"/>
        <v>-1168.4908999280633</v>
      </c>
      <c r="F58" s="505">
        <f t="shared" si="1"/>
        <v>-0.37509321539825696</v>
      </c>
    </row>
    <row r="59" spans="1:6" ht="14.5" customHeight="1" x14ac:dyDescent="0.35">
      <c r="A59" s="428">
        <v>360</v>
      </c>
      <c r="B59" s="265" t="s">
        <v>136</v>
      </c>
      <c r="C59" s="479">
        <v>1668.608977641888</v>
      </c>
      <c r="D59" s="264">
        <v>541.77415197279993</v>
      </c>
      <c r="E59" s="483">
        <f t="shared" si="0"/>
        <v>1126.8348256690881</v>
      </c>
      <c r="F59" s="832">
        <f t="shared" si="1"/>
        <v>2.0798977241085903</v>
      </c>
    </row>
    <row r="60" spans="1:6" ht="14.5" customHeight="1" x14ac:dyDescent="0.35">
      <c r="A60" s="428">
        <v>370</v>
      </c>
      <c r="B60" s="265" t="s">
        <v>137</v>
      </c>
      <c r="C60" s="479">
        <v>2920.0657108733044</v>
      </c>
      <c r="D60" s="264">
        <v>3656.9755258163996</v>
      </c>
      <c r="E60" s="483">
        <f t="shared" si="0"/>
        <v>-736.90981494309517</v>
      </c>
      <c r="F60" s="505">
        <f t="shared" si="1"/>
        <v>-0.20150799745332837</v>
      </c>
    </row>
    <row r="61" spans="1:6" ht="14.5" customHeight="1" x14ac:dyDescent="0.35">
      <c r="A61" s="428">
        <v>380</v>
      </c>
      <c r="B61" s="265" t="s">
        <v>138</v>
      </c>
      <c r="C61" s="479">
        <v>9177.3493770303849</v>
      </c>
      <c r="D61" s="264">
        <v>8532.9428935715987</v>
      </c>
      <c r="E61" s="483">
        <f t="shared" si="0"/>
        <v>644.40648345878617</v>
      </c>
      <c r="F61" s="832">
        <f t="shared" si="1"/>
        <v>7.551984016490465E-2</v>
      </c>
    </row>
    <row r="62" spans="1:6" ht="14.5" customHeight="1" x14ac:dyDescent="0.35">
      <c r="A62" s="428">
        <v>390</v>
      </c>
      <c r="B62" s="265" t="s">
        <v>139</v>
      </c>
      <c r="C62" s="479">
        <v>1390.5074813682402</v>
      </c>
      <c r="D62" s="264">
        <v>812.66122795919989</v>
      </c>
      <c r="E62" s="483">
        <f t="shared" si="0"/>
        <v>577.84625340904029</v>
      </c>
      <c r="F62" s="832">
        <f t="shared" si="1"/>
        <v>0.71105429117143926</v>
      </c>
    </row>
    <row r="63" spans="1:6" ht="14.5" customHeight="1" x14ac:dyDescent="0.35">
      <c r="A63" s="428">
        <v>400</v>
      </c>
      <c r="B63" s="265" t="s">
        <v>140</v>
      </c>
      <c r="C63" s="479">
        <v>1390.5074813682402</v>
      </c>
      <c r="D63" s="264">
        <v>1760.7659939115997</v>
      </c>
      <c r="E63" s="483">
        <f t="shared" si="0"/>
        <v>-370.25851254335953</v>
      </c>
      <c r="F63" s="505">
        <f t="shared" si="1"/>
        <v>-0.2102826348439511</v>
      </c>
    </row>
    <row r="64" spans="1:6" ht="14.5" customHeight="1" x14ac:dyDescent="0.35">
      <c r="A64" s="428">
        <v>410</v>
      </c>
      <c r="B64" s="265" t="s">
        <v>141</v>
      </c>
      <c r="C64" s="479">
        <v>3059.1164590101284</v>
      </c>
      <c r="D64" s="264">
        <v>3250.6449118367996</v>
      </c>
      <c r="E64" s="483">
        <f t="shared" si="0"/>
        <v>-191.52845282667113</v>
      </c>
      <c r="F64" s="505">
        <f t="shared" si="1"/>
        <v>-5.8920139855708396E-2</v>
      </c>
    </row>
    <row r="65" spans="1:6" ht="14.5" hidden="1" customHeight="1" x14ac:dyDescent="0.35">
      <c r="A65" s="428">
        <v>92</v>
      </c>
      <c r="B65" s="265" t="s">
        <v>142</v>
      </c>
      <c r="C65" s="479">
        <v>0</v>
      </c>
      <c r="D65" s="264">
        <v>0</v>
      </c>
      <c r="E65" s="483">
        <f t="shared" si="0"/>
        <v>0</v>
      </c>
      <c r="F65" s="832" t="e">
        <f t="shared" si="1"/>
        <v>#DIV/0!</v>
      </c>
    </row>
    <row r="66" spans="1:6" ht="14.5" customHeight="1" x14ac:dyDescent="0.35">
      <c r="A66" s="428">
        <v>420</v>
      </c>
      <c r="B66" s="265" t="s">
        <v>143</v>
      </c>
      <c r="C66" s="479">
        <v>278.10149627364802</v>
      </c>
      <c r="D66" s="264">
        <v>135.44353799319998</v>
      </c>
      <c r="E66" s="483">
        <f t="shared" si="0"/>
        <v>142.65795828044804</v>
      </c>
      <c r="F66" s="832">
        <f t="shared" si="1"/>
        <v>1.053265149405727</v>
      </c>
    </row>
    <row r="67" spans="1:6" x14ac:dyDescent="0.35">
      <c r="A67" s="428">
        <v>271</v>
      </c>
      <c r="B67" s="265" t="s">
        <v>144</v>
      </c>
      <c r="C67" s="479">
        <v>2781.0149627364804</v>
      </c>
      <c r="D67" s="264">
        <v>2573.4272218707997</v>
      </c>
      <c r="E67" s="483">
        <f t="shared" si="0"/>
        <v>207.58774086568064</v>
      </c>
      <c r="F67" s="832">
        <f t="shared" si="1"/>
        <v>8.0665868108277403E-2</v>
      </c>
    </row>
    <row r="68" spans="1:6" ht="14.5" customHeight="1" x14ac:dyDescent="0.35">
      <c r="A68" s="428">
        <v>430</v>
      </c>
      <c r="B68" s="265" t="s">
        <v>145</v>
      </c>
      <c r="C68" s="479">
        <v>2085.7612220523602</v>
      </c>
      <c r="D68" s="264">
        <v>2031.6530698979998</v>
      </c>
      <c r="E68" s="483">
        <f t="shared" si="0"/>
        <v>54.108152154360369</v>
      </c>
      <c r="F68" s="832">
        <f t="shared" si="1"/>
        <v>2.6632574702863464E-2</v>
      </c>
    </row>
    <row r="69" spans="1:6" ht="14.5" hidden="1" customHeight="1" x14ac:dyDescent="0.35">
      <c r="A69" s="428">
        <v>93</v>
      </c>
      <c r="B69" s="265" t="s">
        <v>146</v>
      </c>
      <c r="C69" s="479">
        <v>0</v>
      </c>
      <c r="D69" s="264">
        <v>135.44353799319998</v>
      </c>
      <c r="E69" s="483">
        <f t="shared" si="0"/>
        <v>-135.44353799319998</v>
      </c>
      <c r="F69" s="832">
        <f t="shared" si="1"/>
        <v>-1</v>
      </c>
    </row>
    <row r="70" spans="1:6" ht="14.5" customHeight="1" x14ac:dyDescent="0.35">
      <c r="A70" s="428">
        <v>440</v>
      </c>
      <c r="B70" s="265" t="s">
        <v>147</v>
      </c>
      <c r="C70" s="479">
        <v>973.35523695776806</v>
      </c>
      <c r="D70" s="264">
        <v>948.10476595239993</v>
      </c>
      <c r="E70" s="483">
        <f t="shared" ref="E70:E133" si="2">C70-D70</f>
        <v>25.250471005368126</v>
      </c>
      <c r="F70" s="832">
        <f t="shared" ref="F70:F133" si="3">(C70-D70)/D70</f>
        <v>2.6632574702863416E-2</v>
      </c>
    </row>
    <row r="71" spans="1:6" x14ac:dyDescent="0.35">
      <c r="A71" s="428">
        <v>450</v>
      </c>
      <c r="B71" s="265" t="s">
        <v>148</v>
      </c>
      <c r="C71" s="479">
        <v>37404.651248805661</v>
      </c>
      <c r="D71" s="264">
        <v>36840.642334150398</v>
      </c>
      <c r="E71" s="483">
        <f t="shared" si="2"/>
        <v>564.00891465526365</v>
      </c>
      <c r="F71" s="832">
        <f t="shared" si="3"/>
        <v>1.5309421305405439E-2</v>
      </c>
    </row>
    <row r="72" spans="1:6" x14ac:dyDescent="0.35">
      <c r="A72" s="428">
        <v>901</v>
      </c>
      <c r="B72" s="265" t="s">
        <v>149</v>
      </c>
      <c r="C72" s="479">
        <v>38378.006485763428</v>
      </c>
      <c r="D72" s="264">
        <v>45373.585227721996</v>
      </c>
      <c r="E72" s="483">
        <f t="shared" si="2"/>
        <v>-6995.5787419585686</v>
      </c>
      <c r="F72" s="505">
        <f t="shared" si="3"/>
        <v>-0.15417734143883488</v>
      </c>
    </row>
    <row r="73" spans="1:6" ht="14.5" customHeight="1" x14ac:dyDescent="0.35">
      <c r="A73" s="428">
        <v>460</v>
      </c>
      <c r="B73" s="265" t="s">
        <v>150</v>
      </c>
      <c r="C73" s="479">
        <v>3615.3194515574241</v>
      </c>
      <c r="D73" s="264">
        <v>3792.4190638095997</v>
      </c>
      <c r="E73" s="483">
        <f t="shared" si="2"/>
        <v>-177.09961225217558</v>
      </c>
      <c r="F73" s="505">
        <f t="shared" si="3"/>
        <v>-4.6698323490198271E-2</v>
      </c>
    </row>
    <row r="74" spans="1:6" x14ac:dyDescent="0.35">
      <c r="A74" s="428">
        <v>822</v>
      </c>
      <c r="B74" s="265" t="s">
        <v>151</v>
      </c>
      <c r="C74" s="479">
        <v>13626.973317408752</v>
      </c>
      <c r="D74" s="264">
        <v>12731.692571360798</v>
      </c>
      <c r="E74" s="483">
        <f t="shared" si="2"/>
        <v>895.28074604795438</v>
      </c>
      <c r="F74" s="832">
        <f t="shared" si="3"/>
        <v>7.0319067243410846E-2</v>
      </c>
    </row>
    <row r="75" spans="1:6" x14ac:dyDescent="0.35">
      <c r="A75" s="428">
        <v>470</v>
      </c>
      <c r="B75" s="265" t="s">
        <v>152</v>
      </c>
      <c r="C75" s="479">
        <v>455808.35239250911</v>
      </c>
      <c r="D75" s="264">
        <v>461862.46455681196</v>
      </c>
      <c r="E75" s="483">
        <f t="shared" si="2"/>
        <v>-6054.1121643028455</v>
      </c>
      <c r="F75" s="505">
        <f t="shared" si="3"/>
        <v>-1.3108041092086088E-2</v>
      </c>
    </row>
    <row r="76" spans="1:6" ht="14.5" hidden="1" customHeight="1" x14ac:dyDescent="0.35">
      <c r="A76" s="428">
        <v>480</v>
      </c>
      <c r="B76" s="265" t="s">
        <v>153</v>
      </c>
      <c r="C76" s="479">
        <v>0</v>
      </c>
      <c r="D76" s="264">
        <v>0</v>
      </c>
      <c r="E76" s="483">
        <f t="shared" si="2"/>
        <v>0</v>
      </c>
      <c r="F76" s="832" t="e">
        <f t="shared" si="3"/>
        <v>#DIV/0!</v>
      </c>
    </row>
    <row r="77" spans="1:6" x14ac:dyDescent="0.35">
      <c r="A77" s="265">
        <v>797</v>
      </c>
      <c r="B77" s="265" t="s">
        <v>265</v>
      </c>
      <c r="C77" s="479">
        <v>14322.227058092873</v>
      </c>
      <c r="D77" s="264">
        <v>11512.700729421998</v>
      </c>
      <c r="E77" s="483">
        <f t="shared" si="2"/>
        <v>2809.5263286708741</v>
      </c>
      <c r="F77" s="832">
        <f t="shared" si="3"/>
        <v>0.24403711993405808</v>
      </c>
    </row>
    <row r="78" spans="1:6" x14ac:dyDescent="0.35">
      <c r="A78" s="428">
        <v>490</v>
      </c>
      <c r="B78" s="265" t="s">
        <v>155</v>
      </c>
      <c r="C78" s="479">
        <v>3337.2179552837761</v>
      </c>
      <c r="D78" s="264">
        <v>3115.2013738435994</v>
      </c>
      <c r="E78" s="483">
        <f t="shared" si="2"/>
        <v>222.01658144017665</v>
      </c>
      <c r="F78" s="832">
        <f t="shared" si="3"/>
        <v>7.1268773602988E-2</v>
      </c>
    </row>
    <row r="79" spans="1:6" ht="14.5" customHeight="1" x14ac:dyDescent="0.35">
      <c r="A79" s="428">
        <v>500</v>
      </c>
      <c r="B79" s="265" t="s">
        <v>156</v>
      </c>
      <c r="C79" s="479">
        <v>4727.7254366520165</v>
      </c>
      <c r="D79" s="264">
        <v>5553.185057721199</v>
      </c>
      <c r="E79" s="483">
        <f t="shared" si="2"/>
        <v>-825.4596210691825</v>
      </c>
      <c r="F79" s="505">
        <f t="shared" si="3"/>
        <v>-0.14864615756347899</v>
      </c>
    </row>
    <row r="80" spans="1:6" x14ac:dyDescent="0.35">
      <c r="A80" s="428">
        <v>951</v>
      </c>
      <c r="B80" s="265" t="s">
        <v>157</v>
      </c>
      <c r="C80" s="479">
        <v>35457.940774890121</v>
      </c>
      <c r="D80" s="264">
        <v>30339.352510476798</v>
      </c>
      <c r="E80" s="483">
        <f t="shared" si="2"/>
        <v>5118.5882644133235</v>
      </c>
      <c r="F80" s="832">
        <f t="shared" si="3"/>
        <v>0.16871118995192039</v>
      </c>
    </row>
    <row r="81" spans="1:6" x14ac:dyDescent="0.35">
      <c r="A81" s="428">
        <v>531</v>
      </c>
      <c r="B81" s="265" t="s">
        <v>158</v>
      </c>
      <c r="C81" s="479">
        <v>44913.391648194156</v>
      </c>
      <c r="D81" s="264">
        <v>43477.375695817194</v>
      </c>
      <c r="E81" s="483">
        <f t="shared" si="2"/>
        <v>1436.0159523769616</v>
      </c>
      <c r="F81" s="832">
        <f t="shared" si="3"/>
        <v>3.3029039342756736E-2</v>
      </c>
    </row>
    <row r="82" spans="1:6" ht="14.5" customHeight="1" x14ac:dyDescent="0.35">
      <c r="A82" s="428">
        <v>510</v>
      </c>
      <c r="B82" s="265" t="s">
        <v>159</v>
      </c>
      <c r="C82" s="479">
        <v>1251.4567332314161</v>
      </c>
      <c r="D82" s="264">
        <v>1354.4353799319997</v>
      </c>
      <c r="E82" s="483">
        <f t="shared" si="2"/>
        <v>-102.97864670058357</v>
      </c>
      <c r="F82" s="505">
        <f t="shared" si="3"/>
        <v>-7.6030682767422739E-2</v>
      </c>
    </row>
    <row r="83" spans="1:6" ht="14.5" customHeight="1" x14ac:dyDescent="0.35">
      <c r="A83" s="428">
        <v>391</v>
      </c>
      <c r="B83" s="265" t="s">
        <v>160</v>
      </c>
      <c r="C83" s="479">
        <v>1251.4567332314161</v>
      </c>
      <c r="D83" s="264">
        <v>677.21768996599985</v>
      </c>
      <c r="E83" s="483">
        <f t="shared" si="2"/>
        <v>574.23904326541629</v>
      </c>
      <c r="F83" s="832">
        <f t="shared" si="3"/>
        <v>0.84793863446515449</v>
      </c>
    </row>
    <row r="84" spans="1:6" ht="14.5" customHeight="1" x14ac:dyDescent="0.35">
      <c r="A84" s="428">
        <v>520</v>
      </c>
      <c r="B84" s="265" t="s">
        <v>161</v>
      </c>
      <c r="C84" s="479">
        <v>6674.4359105675521</v>
      </c>
      <c r="D84" s="264">
        <v>5959.5156717007994</v>
      </c>
      <c r="E84" s="483">
        <f t="shared" si="2"/>
        <v>714.9202388667527</v>
      </c>
      <c r="F84" s="832">
        <f t="shared" si="3"/>
        <v>0.11996280876676008</v>
      </c>
    </row>
    <row r="85" spans="1:6" x14ac:dyDescent="0.35">
      <c r="A85" s="428">
        <v>530</v>
      </c>
      <c r="B85" s="265" t="s">
        <v>162</v>
      </c>
      <c r="C85" s="479">
        <v>24333.880923944202</v>
      </c>
      <c r="D85" s="264">
        <v>18826.651781054796</v>
      </c>
      <c r="E85" s="483">
        <f t="shared" si="2"/>
        <v>5507.2291428894059</v>
      </c>
      <c r="F85" s="832">
        <f t="shared" si="3"/>
        <v>0.29252302570504407</v>
      </c>
    </row>
    <row r="86" spans="1:6" x14ac:dyDescent="0.35">
      <c r="A86" s="428">
        <v>560</v>
      </c>
      <c r="B86" s="265" t="s">
        <v>163</v>
      </c>
      <c r="C86" s="479">
        <v>21970.018205618195</v>
      </c>
      <c r="D86" s="264">
        <v>17472.216401122798</v>
      </c>
      <c r="E86" s="483">
        <f t="shared" si="2"/>
        <v>4497.8018044953969</v>
      </c>
      <c r="F86" s="832">
        <f t="shared" si="3"/>
        <v>0.25742594420970882</v>
      </c>
    </row>
    <row r="87" spans="1:6" x14ac:dyDescent="0.35">
      <c r="A87" s="428">
        <v>570</v>
      </c>
      <c r="B87" s="265" t="s">
        <v>164</v>
      </c>
      <c r="C87" s="479">
        <v>59096.567958150205</v>
      </c>
      <c r="D87" s="264">
        <v>59324.269641021594</v>
      </c>
      <c r="E87" s="483">
        <f t="shared" si="2"/>
        <v>-227.70168287138949</v>
      </c>
      <c r="F87" s="832">
        <f t="shared" si="3"/>
        <v>-3.8382551399155896E-3</v>
      </c>
    </row>
    <row r="88" spans="1:6" x14ac:dyDescent="0.35">
      <c r="A88" s="428">
        <v>161</v>
      </c>
      <c r="B88" s="265" t="s">
        <v>165</v>
      </c>
      <c r="C88" s="479">
        <v>18215.648005923944</v>
      </c>
      <c r="D88" s="264">
        <v>15846.893945204398</v>
      </c>
      <c r="E88" s="483">
        <f t="shared" si="2"/>
        <v>2368.754060719546</v>
      </c>
      <c r="F88" s="832">
        <f t="shared" si="3"/>
        <v>0.14947749817158212</v>
      </c>
    </row>
    <row r="89" spans="1:6" ht="14.5" customHeight="1" x14ac:dyDescent="0.35">
      <c r="A89" s="428">
        <v>580</v>
      </c>
      <c r="B89" s="265" t="s">
        <v>166</v>
      </c>
      <c r="C89" s="479">
        <v>3615.3194515574241</v>
      </c>
      <c r="D89" s="264">
        <v>3792.4190638095997</v>
      </c>
      <c r="E89" s="483">
        <f t="shared" si="2"/>
        <v>-177.09961225217558</v>
      </c>
      <c r="F89" s="505">
        <f t="shared" si="3"/>
        <v>-4.6698323490198271E-2</v>
      </c>
    </row>
    <row r="90" spans="1:6" x14ac:dyDescent="0.35">
      <c r="A90" s="428">
        <v>590</v>
      </c>
      <c r="B90" s="265" t="s">
        <v>167</v>
      </c>
      <c r="C90" s="479">
        <v>19049.952494744888</v>
      </c>
      <c r="D90" s="264">
        <v>17336.772863129598</v>
      </c>
      <c r="E90" s="483">
        <f t="shared" si="2"/>
        <v>1713.1796316152904</v>
      </c>
      <c r="F90" s="832">
        <f t="shared" si="3"/>
        <v>9.8817677611658508E-2</v>
      </c>
    </row>
    <row r="91" spans="1:6" x14ac:dyDescent="0.35">
      <c r="A91" s="428">
        <v>52</v>
      </c>
      <c r="B91" s="265" t="s">
        <v>168</v>
      </c>
      <c r="C91" s="479">
        <v>18771.85099847124</v>
      </c>
      <c r="D91" s="264">
        <v>17336.772863129598</v>
      </c>
      <c r="E91" s="483">
        <f t="shared" si="2"/>
        <v>1435.0781353416423</v>
      </c>
      <c r="F91" s="832">
        <f t="shared" si="3"/>
        <v>8.2776543631926269E-2</v>
      </c>
    </row>
    <row r="92" spans="1:6" x14ac:dyDescent="0.35">
      <c r="A92" s="428">
        <v>600</v>
      </c>
      <c r="B92" s="265" t="s">
        <v>169</v>
      </c>
      <c r="C92" s="479">
        <v>71333.03379419072</v>
      </c>
      <c r="D92" s="264">
        <v>65825.559464695194</v>
      </c>
      <c r="E92" s="483">
        <f t="shared" si="2"/>
        <v>5507.474329495526</v>
      </c>
      <c r="F92" s="832">
        <f t="shared" si="3"/>
        <v>8.3667717741911465E-2</v>
      </c>
    </row>
    <row r="93" spans="1:6" ht="14.5" customHeight="1" x14ac:dyDescent="0.35">
      <c r="A93" s="428">
        <v>94</v>
      </c>
      <c r="B93" s="265" t="s">
        <v>170</v>
      </c>
      <c r="C93" s="479">
        <v>1946.7104739155361</v>
      </c>
      <c r="D93" s="264">
        <v>1760.7659939115997</v>
      </c>
      <c r="E93" s="483">
        <f t="shared" si="2"/>
        <v>185.94448000393641</v>
      </c>
      <c r="F93" s="832">
        <f t="shared" si="3"/>
        <v>0.1056043112184684</v>
      </c>
    </row>
    <row r="94" spans="1:6" x14ac:dyDescent="0.35">
      <c r="A94" s="428">
        <v>540</v>
      </c>
      <c r="B94" s="265" t="s">
        <v>171</v>
      </c>
      <c r="C94" s="479">
        <v>9594.501621440857</v>
      </c>
      <c r="D94" s="264">
        <v>10158.265349489999</v>
      </c>
      <c r="E94" s="483">
        <f t="shared" si="2"/>
        <v>-563.76372804914172</v>
      </c>
      <c r="F94" s="505">
        <f t="shared" si="3"/>
        <v>-5.5498031273365563E-2</v>
      </c>
    </row>
    <row r="95" spans="1:6" ht="14.5" customHeight="1" x14ac:dyDescent="0.35">
      <c r="A95" s="428">
        <v>550</v>
      </c>
      <c r="B95" s="265" t="s">
        <v>172</v>
      </c>
      <c r="C95" s="479">
        <v>834.30448882094402</v>
      </c>
      <c r="D95" s="264">
        <v>1354.4353799319997</v>
      </c>
      <c r="E95" s="483">
        <f t="shared" si="2"/>
        <v>-520.13089111105569</v>
      </c>
      <c r="F95" s="505">
        <f t="shared" si="3"/>
        <v>-0.38402045517828187</v>
      </c>
    </row>
    <row r="96" spans="1:6" ht="14.5" customHeight="1" x14ac:dyDescent="0.35">
      <c r="A96" s="428">
        <v>610</v>
      </c>
      <c r="B96" s="265" t="s">
        <v>173</v>
      </c>
      <c r="C96" s="479">
        <v>556.20299254729605</v>
      </c>
      <c r="D96" s="264">
        <v>812.66122795919989</v>
      </c>
      <c r="E96" s="483">
        <f t="shared" si="2"/>
        <v>-256.45823541190384</v>
      </c>
      <c r="F96" s="505">
        <f t="shared" si="3"/>
        <v>-0.31557828353142431</v>
      </c>
    </row>
    <row r="97" spans="1:6" ht="14.5" customHeight="1" x14ac:dyDescent="0.35">
      <c r="A97" s="428">
        <v>272</v>
      </c>
      <c r="B97" s="265" t="s">
        <v>174</v>
      </c>
      <c r="C97" s="479">
        <v>973.35523695776806</v>
      </c>
      <c r="D97" s="264">
        <v>1489.8789179251999</v>
      </c>
      <c r="E97" s="483">
        <f t="shared" si="2"/>
        <v>-516.5236809674318</v>
      </c>
      <c r="F97" s="505">
        <f t="shared" si="3"/>
        <v>-0.34668836155272326</v>
      </c>
    </row>
    <row r="98" spans="1:6" x14ac:dyDescent="0.35">
      <c r="A98" s="265">
        <v>798</v>
      </c>
      <c r="B98" s="265" t="s">
        <v>266</v>
      </c>
      <c r="C98" s="479">
        <v>7369.6896512516723</v>
      </c>
      <c r="D98" s="264">
        <v>7178.507513639599</v>
      </c>
      <c r="E98" s="483">
        <f t="shared" si="2"/>
        <v>191.18213761207335</v>
      </c>
      <c r="F98" s="832">
        <f t="shared" si="3"/>
        <v>2.6632574702863471E-2</v>
      </c>
    </row>
    <row r="99" spans="1:6" ht="14.5" customHeight="1" x14ac:dyDescent="0.35">
      <c r="A99" s="428">
        <v>620</v>
      </c>
      <c r="B99" s="265" t="s">
        <v>176</v>
      </c>
      <c r="C99" s="479">
        <v>7369.6896512516723</v>
      </c>
      <c r="D99" s="264">
        <v>8532.9428935715987</v>
      </c>
      <c r="E99" s="483">
        <f t="shared" si="2"/>
        <v>-1163.2532423199264</v>
      </c>
      <c r="F99" s="505">
        <f t="shared" si="3"/>
        <v>-0.13632497683727357</v>
      </c>
    </row>
    <row r="100" spans="1:6" x14ac:dyDescent="0.35">
      <c r="A100" s="428">
        <v>630</v>
      </c>
      <c r="B100" s="265" t="s">
        <v>177</v>
      </c>
      <c r="C100" s="479">
        <v>127648.58678960444</v>
      </c>
      <c r="D100" s="264">
        <v>107406.72562860759</v>
      </c>
      <c r="E100" s="483">
        <f t="shared" si="2"/>
        <v>20241.86116099685</v>
      </c>
      <c r="F100" s="832">
        <f t="shared" si="3"/>
        <v>0.1884599036282833</v>
      </c>
    </row>
    <row r="101" spans="1:6" ht="14.5" customHeight="1" x14ac:dyDescent="0.35">
      <c r="A101" s="428">
        <v>640</v>
      </c>
      <c r="B101" s="265" t="s">
        <v>178</v>
      </c>
      <c r="C101" s="479">
        <v>556.20299254729605</v>
      </c>
      <c r="D101" s="264">
        <v>541.77415197279993</v>
      </c>
      <c r="E101" s="483">
        <f t="shared" si="2"/>
        <v>14.428840574496121</v>
      </c>
      <c r="F101" s="832">
        <f t="shared" si="3"/>
        <v>2.663257470286351E-2</v>
      </c>
    </row>
    <row r="102" spans="1:6" ht="14.5" customHeight="1" x14ac:dyDescent="0.35">
      <c r="A102" s="428">
        <v>650</v>
      </c>
      <c r="B102" s="265" t="s">
        <v>179</v>
      </c>
      <c r="C102" s="479">
        <v>417.15224441047201</v>
      </c>
      <c r="D102" s="264">
        <v>812.66122795919989</v>
      </c>
      <c r="E102" s="483">
        <f t="shared" si="2"/>
        <v>-395.50898354872788</v>
      </c>
      <c r="F102" s="505">
        <f t="shared" si="3"/>
        <v>-0.4866837126485683</v>
      </c>
    </row>
    <row r="103" spans="1:6" x14ac:dyDescent="0.35">
      <c r="A103" s="428">
        <v>751</v>
      </c>
      <c r="B103" s="265" t="s">
        <v>180</v>
      </c>
      <c r="C103" s="479">
        <v>97335.523695776807</v>
      </c>
      <c r="D103" s="264">
        <v>88580.073847552791</v>
      </c>
      <c r="E103" s="483">
        <f t="shared" si="2"/>
        <v>8755.449848224016</v>
      </c>
      <c r="F103" s="832">
        <f t="shared" si="3"/>
        <v>9.8842205339456299E-2</v>
      </c>
    </row>
    <row r="104" spans="1:6" ht="14.5" customHeight="1" x14ac:dyDescent="0.35">
      <c r="A104" s="428">
        <v>151</v>
      </c>
      <c r="B104" s="265" t="s">
        <v>181</v>
      </c>
      <c r="C104" s="479">
        <v>1807.6597257787121</v>
      </c>
      <c r="D104" s="264">
        <v>1218.9918419387998</v>
      </c>
      <c r="E104" s="483">
        <f t="shared" si="2"/>
        <v>588.66788383991229</v>
      </c>
      <c r="F104" s="832">
        <f t="shared" si="3"/>
        <v>0.48291371901524727</v>
      </c>
    </row>
    <row r="105" spans="1:6" x14ac:dyDescent="0.35">
      <c r="A105" s="428">
        <v>12</v>
      </c>
      <c r="B105" s="265" t="s">
        <v>182</v>
      </c>
      <c r="C105" s="479">
        <v>15434.633043187465</v>
      </c>
      <c r="D105" s="264">
        <v>17472.216401122798</v>
      </c>
      <c r="E105" s="483">
        <f t="shared" si="2"/>
        <v>-2037.583357935333</v>
      </c>
      <c r="F105" s="505">
        <f t="shared" si="3"/>
        <v>-0.11661848223241982</v>
      </c>
    </row>
    <row r="106" spans="1:6" ht="14.5" customHeight="1" x14ac:dyDescent="0.35">
      <c r="A106" s="428">
        <v>660</v>
      </c>
      <c r="B106" s="265" t="s">
        <v>183</v>
      </c>
      <c r="C106" s="479">
        <v>9455.4508733040329</v>
      </c>
      <c r="D106" s="264">
        <v>9210.1605835375995</v>
      </c>
      <c r="E106" s="483">
        <f t="shared" si="2"/>
        <v>245.29028976643349</v>
      </c>
      <c r="F106" s="832">
        <f t="shared" si="3"/>
        <v>2.6632574702863444E-2</v>
      </c>
    </row>
    <row r="107" spans="1:6" ht="14.5" customHeight="1" x14ac:dyDescent="0.35">
      <c r="A107" s="428">
        <v>761</v>
      </c>
      <c r="B107" s="265" t="s">
        <v>184</v>
      </c>
      <c r="C107" s="479">
        <v>1668.608977641888</v>
      </c>
      <c r="D107" s="264">
        <v>541.77415197279993</v>
      </c>
      <c r="E107" s="483">
        <f t="shared" si="2"/>
        <v>1126.8348256690881</v>
      </c>
      <c r="F107" s="832">
        <f t="shared" si="3"/>
        <v>2.0798977241085903</v>
      </c>
    </row>
    <row r="108" spans="1:6" ht="14.5" customHeight="1" x14ac:dyDescent="0.35">
      <c r="A108" s="428">
        <v>670</v>
      </c>
      <c r="B108" s="265" t="s">
        <v>185</v>
      </c>
      <c r="C108" s="479">
        <v>1668.608977641888</v>
      </c>
      <c r="D108" s="264">
        <v>1896.2095319047999</v>
      </c>
      <c r="E108" s="483">
        <f t="shared" si="2"/>
        <v>-227.60055426291183</v>
      </c>
      <c r="F108" s="505">
        <f t="shared" si="3"/>
        <v>-0.12002922168325997</v>
      </c>
    </row>
    <row r="109" spans="1:6" ht="14.5" customHeight="1" x14ac:dyDescent="0.35">
      <c r="A109" s="428">
        <v>401</v>
      </c>
      <c r="B109" s="265" t="s">
        <v>186</v>
      </c>
      <c r="C109" s="479">
        <v>2781.0149627364804</v>
      </c>
      <c r="D109" s="264">
        <v>2979.7578358503997</v>
      </c>
      <c r="E109" s="483">
        <f t="shared" si="2"/>
        <v>-198.74287311391936</v>
      </c>
      <c r="F109" s="505">
        <f t="shared" si="3"/>
        <v>-6.6697659361033168E-2</v>
      </c>
    </row>
    <row r="110" spans="1:6" ht="14.5" customHeight="1" x14ac:dyDescent="0.35">
      <c r="A110" s="428">
        <v>680</v>
      </c>
      <c r="B110" s="265" t="s">
        <v>187</v>
      </c>
      <c r="C110" s="479">
        <v>139.05074813682401</v>
      </c>
      <c r="D110" s="264">
        <v>0</v>
      </c>
      <c r="E110" s="483">
        <f t="shared" si="2"/>
        <v>139.05074813682401</v>
      </c>
      <c r="F110" s="832"/>
    </row>
    <row r="111" spans="1:6" ht="14.5" hidden="1" customHeight="1" x14ac:dyDescent="0.35">
      <c r="A111" s="428">
        <v>690</v>
      </c>
      <c r="B111" s="265" t="s">
        <v>188</v>
      </c>
      <c r="C111" s="479">
        <v>0</v>
      </c>
      <c r="D111" s="264">
        <v>0</v>
      </c>
      <c r="E111" s="483">
        <f t="shared" si="2"/>
        <v>0</v>
      </c>
      <c r="F111" s="832" t="e">
        <f t="shared" si="3"/>
        <v>#DIV/0!</v>
      </c>
    </row>
    <row r="112" spans="1:6" ht="14.5" customHeight="1" x14ac:dyDescent="0.35">
      <c r="A112" s="428">
        <v>700</v>
      </c>
      <c r="B112" s="265" t="s">
        <v>189</v>
      </c>
      <c r="C112" s="479">
        <v>695.25374068412009</v>
      </c>
      <c r="D112" s="264">
        <v>406.33061397959995</v>
      </c>
      <c r="E112" s="483">
        <f t="shared" si="2"/>
        <v>288.92312670452014</v>
      </c>
      <c r="F112" s="832">
        <f t="shared" si="3"/>
        <v>0.71105429117143926</v>
      </c>
    </row>
    <row r="113" spans="1:6" x14ac:dyDescent="0.35">
      <c r="A113" s="428">
        <v>710</v>
      </c>
      <c r="B113" s="265" t="s">
        <v>190</v>
      </c>
      <c r="C113" s="479">
        <v>100950.84314733424</v>
      </c>
      <c r="D113" s="264">
        <v>99009.226273029184</v>
      </c>
      <c r="E113" s="483">
        <f t="shared" si="2"/>
        <v>1941.6168743050512</v>
      </c>
      <c r="F113" s="832">
        <f t="shared" si="3"/>
        <v>1.9610464068781048E-2</v>
      </c>
    </row>
    <row r="114" spans="1:6" x14ac:dyDescent="0.35">
      <c r="A114" s="428">
        <v>720</v>
      </c>
      <c r="B114" s="265" t="s">
        <v>191</v>
      </c>
      <c r="C114" s="479">
        <v>15573.683791324289</v>
      </c>
      <c r="D114" s="264">
        <v>14627.902103265598</v>
      </c>
      <c r="E114" s="483">
        <f t="shared" si="2"/>
        <v>945.78168805869063</v>
      </c>
      <c r="F114" s="832">
        <f t="shared" si="3"/>
        <v>6.4656003395562114E-2</v>
      </c>
    </row>
    <row r="115" spans="1:6" ht="14.5" customHeight="1" x14ac:dyDescent="0.35">
      <c r="A115" s="428">
        <v>581</v>
      </c>
      <c r="B115" s="265" t="s">
        <v>192</v>
      </c>
      <c r="C115" s="479">
        <v>0</v>
      </c>
      <c r="D115" s="264">
        <v>0</v>
      </c>
      <c r="E115" s="483">
        <f t="shared" si="2"/>
        <v>0</v>
      </c>
      <c r="F115" s="832"/>
    </row>
    <row r="116" spans="1:6" ht="14.5" customHeight="1" x14ac:dyDescent="0.35">
      <c r="A116" s="428">
        <v>730</v>
      </c>
      <c r="B116" s="265" t="s">
        <v>193</v>
      </c>
      <c r="C116" s="479">
        <v>1668.608977641888</v>
      </c>
      <c r="D116" s="264">
        <v>1489.8789179251999</v>
      </c>
      <c r="E116" s="483">
        <f t="shared" si="2"/>
        <v>178.73005971668817</v>
      </c>
      <c r="F116" s="832">
        <f t="shared" si="3"/>
        <v>0.11996280876676008</v>
      </c>
    </row>
    <row r="117" spans="1:6" x14ac:dyDescent="0.35">
      <c r="A117" s="428">
        <v>740</v>
      </c>
      <c r="B117" s="265" t="s">
        <v>194</v>
      </c>
      <c r="C117" s="479">
        <v>118193.13591630041</v>
      </c>
      <c r="D117" s="264">
        <v>104020.63717877759</v>
      </c>
      <c r="E117" s="483">
        <f t="shared" si="2"/>
        <v>14172.498737522823</v>
      </c>
      <c r="F117" s="832">
        <f t="shared" si="3"/>
        <v>0.13624699023103382</v>
      </c>
    </row>
    <row r="118" spans="1:6" ht="14.5" customHeight="1" x14ac:dyDescent="0.35">
      <c r="A118" s="428">
        <v>371</v>
      </c>
      <c r="B118" s="265" t="s">
        <v>195</v>
      </c>
      <c r="C118" s="479">
        <v>1807.6597257787121</v>
      </c>
      <c r="D118" s="264">
        <v>1625.3224559183998</v>
      </c>
      <c r="E118" s="483">
        <f t="shared" si="2"/>
        <v>182.33726986031229</v>
      </c>
      <c r="F118" s="832">
        <f t="shared" si="3"/>
        <v>0.11218528926143541</v>
      </c>
    </row>
    <row r="119" spans="1:6" x14ac:dyDescent="0.35">
      <c r="A119" s="428">
        <v>750</v>
      </c>
      <c r="B119" s="265" t="s">
        <v>196</v>
      </c>
      <c r="C119" s="479">
        <v>478751.72583508509</v>
      </c>
      <c r="D119" s="264">
        <v>440597.82909187954</v>
      </c>
      <c r="E119" s="483">
        <f t="shared" si="2"/>
        <v>38153.896743205551</v>
      </c>
      <c r="F119" s="832">
        <f t="shared" si="3"/>
        <v>8.6595743837060923E-2</v>
      </c>
    </row>
    <row r="120" spans="1:6" ht="14.5" hidden="1" customHeight="1" x14ac:dyDescent="0.35">
      <c r="A120" s="428">
        <v>760</v>
      </c>
      <c r="B120" s="265" t="s">
        <v>197</v>
      </c>
      <c r="C120" s="479">
        <v>0</v>
      </c>
      <c r="D120" s="264">
        <v>270.88707598639996</v>
      </c>
      <c r="E120" s="483">
        <f t="shared" si="2"/>
        <v>-270.88707598639996</v>
      </c>
      <c r="F120" s="832">
        <f t="shared" si="3"/>
        <v>-1</v>
      </c>
    </row>
    <row r="121" spans="1:6" ht="14.5" customHeight="1" x14ac:dyDescent="0.35">
      <c r="A121" s="428">
        <v>770</v>
      </c>
      <c r="B121" s="265" t="s">
        <v>198</v>
      </c>
      <c r="C121" s="479">
        <v>6118.2329180202569</v>
      </c>
      <c r="D121" s="264">
        <v>6094.9592096939996</v>
      </c>
      <c r="E121" s="483">
        <f t="shared" si="2"/>
        <v>23.273708326257292</v>
      </c>
      <c r="F121" s="832">
        <f t="shared" si="3"/>
        <v>3.8185174872443091E-3</v>
      </c>
    </row>
    <row r="122" spans="1:6" x14ac:dyDescent="0.35">
      <c r="A122" s="428">
        <v>780</v>
      </c>
      <c r="B122" s="265" t="s">
        <v>199</v>
      </c>
      <c r="C122" s="479">
        <v>179931.66808905028</v>
      </c>
      <c r="D122" s="264">
        <v>162938.57620581958</v>
      </c>
      <c r="E122" s="483">
        <f t="shared" si="2"/>
        <v>16993.091883230692</v>
      </c>
      <c r="F122" s="832">
        <f t="shared" si="3"/>
        <v>0.10429139789318817</v>
      </c>
    </row>
    <row r="123" spans="1:6" x14ac:dyDescent="0.35">
      <c r="A123" s="265">
        <v>792</v>
      </c>
      <c r="B123" s="265" t="s">
        <v>200</v>
      </c>
      <c r="C123" s="479">
        <v>1244226.0943283013</v>
      </c>
      <c r="D123" s="264">
        <v>1181067.6513007039</v>
      </c>
      <c r="E123" s="483">
        <f t="shared" si="2"/>
        <v>63158.443027597386</v>
      </c>
      <c r="F123" s="832">
        <f t="shared" si="3"/>
        <v>5.3475720004727341E-2</v>
      </c>
    </row>
    <row r="124" spans="1:6" ht="14.5" customHeight="1" x14ac:dyDescent="0.35">
      <c r="A124" s="428">
        <v>800</v>
      </c>
      <c r="B124" s="265" t="s">
        <v>201</v>
      </c>
      <c r="C124" s="479">
        <v>834.30448882094402</v>
      </c>
      <c r="D124" s="264">
        <v>1083.5483039455999</v>
      </c>
      <c r="E124" s="483">
        <f t="shared" si="2"/>
        <v>-249.24381512465584</v>
      </c>
      <c r="F124" s="505">
        <f t="shared" si="3"/>
        <v>-0.23002556897285242</v>
      </c>
    </row>
    <row r="125" spans="1:6" ht="14.5" hidden="1" customHeight="1" x14ac:dyDescent="0.35">
      <c r="A125" s="428">
        <v>95</v>
      </c>
      <c r="B125" s="265" t="s">
        <v>202</v>
      </c>
      <c r="C125" s="479">
        <v>0</v>
      </c>
      <c r="D125" s="264">
        <v>0</v>
      </c>
      <c r="E125" s="483">
        <f t="shared" si="2"/>
        <v>0</v>
      </c>
      <c r="F125" s="832" t="e">
        <f t="shared" si="3"/>
        <v>#DIV/0!</v>
      </c>
    </row>
    <row r="126" spans="1:6" x14ac:dyDescent="0.35">
      <c r="A126" s="265">
        <v>987</v>
      </c>
      <c r="B126" s="265" t="s">
        <v>203</v>
      </c>
      <c r="C126" s="479">
        <v>40463.767707815787</v>
      </c>
      <c r="D126" s="264">
        <v>15034.232717245199</v>
      </c>
      <c r="E126" s="483">
        <f t="shared" si="2"/>
        <v>25429.534990570588</v>
      </c>
      <c r="F126" s="832">
        <f t="shared" si="3"/>
        <v>1.6914421553021015</v>
      </c>
    </row>
    <row r="127" spans="1:6" ht="14.5" customHeight="1" x14ac:dyDescent="0.35">
      <c r="A127" s="428">
        <v>810</v>
      </c>
      <c r="B127" s="265" t="s">
        <v>204</v>
      </c>
      <c r="C127" s="479">
        <v>278.10149627364802</v>
      </c>
      <c r="D127" s="264">
        <v>270.88707598639996</v>
      </c>
      <c r="E127" s="483">
        <f t="shared" si="2"/>
        <v>7.2144202872480605</v>
      </c>
      <c r="F127" s="832">
        <f t="shared" si="3"/>
        <v>2.663257470286351E-2</v>
      </c>
    </row>
    <row r="128" spans="1:6" ht="14.5" customHeight="1" x14ac:dyDescent="0.35">
      <c r="A128" s="428">
        <v>820</v>
      </c>
      <c r="B128" s="265" t="s">
        <v>205</v>
      </c>
      <c r="C128" s="479">
        <v>5840.1314217466088</v>
      </c>
      <c r="D128" s="264">
        <v>5824.0721337075993</v>
      </c>
      <c r="E128" s="483">
        <f t="shared" si="2"/>
        <v>16.059288039009516</v>
      </c>
      <c r="F128" s="832">
        <f t="shared" si="3"/>
        <v>2.7573985469830004E-3</v>
      </c>
    </row>
    <row r="129" spans="1:6" x14ac:dyDescent="0.35">
      <c r="A129" s="428">
        <v>830</v>
      </c>
      <c r="B129" s="265" t="s">
        <v>206</v>
      </c>
      <c r="C129" s="479">
        <v>121252.25237531053</v>
      </c>
      <c r="D129" s="264">
        <v>104697.85486874358</v>
      </c>
      <c r="E129" s="483">
        <f t="shared" si="2"/>
        <v>16554.397506566951</v>
      </c>
      <c r="F129" s="832">
        <f t="shared" si="3"/>
        <v>0.15811591868162608</v>
      </c>
    </row>
    <row r="130" spans="1:6" ht="14.5" customHeight="1" x14ac:dyDescent="0.35">
      <c r="A130" s="428">
        <v>621</v>
      </c>
      <c r="B130" s="265" t="s">
        <v>207</v>
      </c>
      <c r="C130" s="479">
        <v>7925.8926437989685</v>
      </c>
      <c r="D130" s="264">
        <v>7720.2816656123987</v>
      </c>
      <c r="E130" s="483">
        <f t="shared" si="2"/>
        <v>205.61097818656981</v>
      </c>
      <c r="F130" s="832">
        <f t="shared" si="3"/>
        <v>2.663257470286352E-2</v>
      </c>
    </row>
    <row r="131" spans="1:6" ht="14.5" customHeight="1" x14ac:dyDescent="0.35">
      <c r="A131" s="428">
        <v>840</v>
      </c>
      <c r="B131" s="265" t="s">
        <v>208</v>
      </c>
      <c r="C131" s="479">
        <v>9733.552369577681</v>
      </c>
      <c r="D131" s="264">
        <v>9481.0476595239979</v>
      </c>
      <c r="E131" s="483">
        <f t="shared" si="2"/>
        <v>252.50471005368308</v>
      </c>
      <c r="F131" s="832">
        <f t="shared" si="3"/>
        <v>2.6632574702863614E-2</v>
      </c>
    </row>
    <row r="132" spans="1:6" ht="14.5" customHeight="1" x14ac:dyDescent="0.35">
      <c r="A132" s="428">
        <v>273</v>
      </c>
      <c r="B132" s="265" t="s">
        <v>209</v>
      </c>
      <c r="C132" s="479">
        <v>2920.0657108733044</v>
      </c>
      <c r="D132" s="264">
        <v>3386.0884498299997</v>
      </c>
      <c r="E132" s="483">
        <f t="shared" si="2"/>
        <v>-466.02273895669532</v>
      </c>
      <c r="F132" s="505">
        <f t="shared" si="3"/>
        <v>-0.13762863724959465</v>
      </c>
    </row>
    <row r="133" spans="1:6" ht="14.5" customHeight="1" x14ac:dyDescent="0.35">
      <c r="A133" s="428">
        <v>850</v>
      </c>
      <c r="B133" s="265" t="s">
        <v>210</v>
      </c>
      <c r="C133" s="479">
        <v>2085.7612220523602</v>
      </c>
      <c r="D133" s="264">
        <v>2708.8707598639994</v>
      </c>
      <c r="E133" s="483">
        <f t="shared" si="2"/>
        <v>-623.10953781163926</v>
      </c>
      <c r="F133" s="505">
        <f t="shared" si="3"/>
        <v>-0.23002556897285231</v>
      </c>
    </row>
    <row r="134" spans="1:6" ht="14.5" customHeight="1" x14ac:dyDescent="0.35">
      <c r="A134" s="428">
        <v>162</v>
      </c>
      <c r="B134" s="265" t="s">
        <v>211</v>
      </c>
      <c r="C134" s="479">
        <v>5979.1821698834328</v>
      </c>
      <c r="D134" s="264">
        <v>5553.185057721199</v>
      </c>
      <c r="E134" s="483">
        <f t="shared" ref="E134:E152" si="4">C134-D134</f>
        <v>425.99711216223386</v>
      </c>
      <c r="F134" s="832">
        <f t="shared" ref="F134:F153" si="5">(C134-D134)/D134</f>
        <v>7.6712212493247209E-2</v>
      </c>
    </row>
    <row r="135" spans="1:6" ht="14.5" customHeight="1" x14ac:dyDescent="0.35">
      <c r="A135" s="428">
        <v>860</v>
      </c>
      <c r="B135" s="265" t="s">
        <v>212</v>
      </c>
      <c r="C135" s="479">
        <v>6813.4866587043762</v>
      </c>
      <c r="D135" s="264">
        <v>6772.1768996599994</v>
      </c>
      <c r="E135" s="483">
        <f t="shared" si="4"/>
        <v>41.309759044376733</v>
      </c>
      <c r="F135" s="832">
        <f t="shared" si="5"/>
        <v>6.0999232088061245E-3</v>
      </c>
    </row>
    <row r="136" spans="1:6" x14ac:dyDescent="0.35">
      <c r="A136" s="428">
        <v>661</v>
      </c>
      <c r="B136" s="265" t="s">
        <v>213</v>
      </c>
      <c r="C136" s="479">
        <v>8760.1971326199127</v>
      </c>
      <c r="D136" s="264">
        <v>7178.507513639599</v>
      </c>
      <c r="E136" s="483">
        <f t="shared" si="4"/>
        <v>1581.6896189803138</v>
      </c>
      <c r="F136" s="832">
        <f t="shared" si="5"/>
        <v>0.22033683408076229</v>
      </c>
    </row>
    <row r="137" spans="1:6" x14ac:dyDescent="0.35">
      <c r="A137" s="428">
        <v>870</v>
      </c>
      <c r="B137" s="265" t="s">
        <v>214</v>
      </c>
      <c r="C137" s="479">
        <v>3337.2179552837761</v>
      </c>
      <c r="D137" s="264">
        <v>5011.4109057483993</v>
      </c>
      <c r="E137" s="483">
        <f t="shared" si="4"/>
        <v>-1674.1929504646232</v>
      </c>
      <c r="F137" s="505">
        <f t="shared" si="5"/>
        <v>-0.3340761677603048</v>
      </c>
    </row>
    <row r="138" spans="1:6" ht="14.5" hidden="1" customHeight="1" x14ac:dyDescent="0.35">
      <c r="A138" s="428">
        <v>880</v>
      </c>
      <c r="B138" s="265" t="s">
        <v>215</v>
      </c>
      <c r="C138" s="479">
        <v>0</v>
      </c>
      <c r="D138" s="264">
        <v>0</v>
      </c>
      <c r="E138" s="483">
        <f t="shared" si="4"/>
        <v>0</v>
      </c>
      <c r="F138" s="832" t="e">
        <f t="shared" si="5"/>
        <v>#DIV/0!</v>
      </c>
    </row>
    <row r="139" spans="1:6" x14ac:dyDescent="0.35">
      <c r="A139" s="428">
        <v>890</v>
      </c>
      <c r="B139" s="265" t="s">
        <v>216</v>
      </c>
      <c r="C139" s="479">
        <v>40880.919952226257</v>
      </c>
      <c r="D139" s="264">
        <v>37246.972948129995</v>
      </c>
      <c r="E139" s="483">
        <f t="shared" si="4"/>
        <v>3633.9470040962624</v>
      </c>
      <c r="F139" s="832">
        <f t="shared" si="5"/>
        <v>9.7563552591424935E-2</v>
      </c>
    </row>
    <row r="140" spans="1:6" ht="14.5" customHeight="1" x14ac:dyDescent="0.35">
      <c r="A140" s="428">
        <v>900</v>
      </c>
      <c r="B140" s="265" t="s">
        <v>217</v>
      </c>
      <c r="C140" s="479">
        <v>4032.4716959678963</v>
      </c>
      <c r="D140" s="264">
        <v>3521.5319878231994</v>
      </c>
      <c r="E140" s="483">
        <f t="shared" si="4"/>
        <v>510.93970814469685</v>
      </c>
      <c r="F140" s="832">
        <f t="shared" si="5"/>
        <v>0.14509017947627084</v>
      </c>
    </row>
    <row r="141" spans="1:6" ht="14.5" customHeight="1" x14ac:dyDescent="0.35">
      <c r="A141" s="428">
        <v>910</v>
      </c>
      <c r="B141" s="265" t="s">
        <v>218</v>
      </c>
      <c r="C141" s="479">
        <v>139.05074813682401</v>
      </c>
      <c r="D141" s="264">
        <v>270.88707598639996</v>
      </c>
      <c r="E141" s="483">
        <f t="shared" si="4"/>
        <v>-131.83632784957595</v>
      </c>
      <c r="F141" s="505">
        <f t="shared" si="5"/>
        <v>-0.48668371264856825</v>
      </c>
    </row>
    <row r="142" spans="1:6" ht="14.5" customHeight="1" x14ac:dyDescent="0.35">
      <c r="A142" s="428">
        <v>920</v>
      </c>
      <c r="B142" s="265" t="s">
        <v>219</v>
      </c>
      <c r="C142" s="479">
        <v>1251.4567332314161</v>
      </c>
      <c r="D142" s="264">
        <v>948.10476595239993</v>
      </c>
      <c r="E142" s="483">
        <f t="shared" si="4"/>
        <v>303.35196727901621</v>
      </c>
      <c r="F142" s="832">
        <f t="shared" si="5"/>
        <v>0.31995616747511019</v>
      </c>
    </row>
    <row r="143" spans="1:6" ht="14.5" customHeight="1" x14ac:dyDescent="0.35">
      <c r="A143" s="428">
        <v>97</v>
      </c>
      <c r="B143" s="265" t="s">
        <v>220</v>
      </c>
      <c r="C143" s="479">
        <v>278.10149627364802</v>
      </c>
      <c r="D143" s="264">
        <v>135.44353799319998</v>
      </c>
      <c r="E143" s="483">
        <f t="shared" si="4"/>
        <v>142.65795828044804</v>
      </c>
      <c r="F143" s="832">
        <f t="shared" si="5"/>
        <v>1.053265149405727</v>
      </c>
    </row>
    <row r="144" spans="1:6" ht="14.5" customHeight="1" x14ac:dyDescent="0.35">
      <c r="A144" s="428">
        <v>930</v>
      </c>
      <c r="B144" s="265" t="s">
        <v>221</v>
      </c>
      <c r="C144" s="479">
        <v>2920.0657108733044</v>
      </c>
      <c r="D144" s="264">
        <v>2437.9836838775996</v>
      </c>
      <c r="E144" s="483">
        <f t="shared" si="4"/>
        <v>482.08202699570484</v>
      </c>
      <c r="F144" s="832">
        <f t="shared" si="5"/>
        <v>0.19773800382000753</v>
      </c>
    </row>
    <row r="145" spans="1:6" x14ac:dyDescent="0.35">
      <c r="A145" s="428">
        <v>940</v>
      </c>
      <c r="B145" s="265" t="s">
        <v>222</v>
      </c>
      <c r="C145" s="479">
        <v>82318.042896999817</v>
      </c>
      <c r="D145" s="264">
        <v>73681.284668300796</v>
      </c>
      <c r="E145" s="483">
        <f t="shared" si="4"/>
        <v>8636.7582286990219</v>
      </c>
      <c r="F145" s="832">
        <f t="shared" si="5"/>
        <v>0.11721780188252788</v>
      </c>
    </row>
    <row r="146" spans="1:6" x14ac:dyDescent="0.35">
      <c r="A146" s="428">
        <v>950</v>
      </c>
      <c r="B146" s="265" t="s">
        <v>223</v>
      </c>
      <c r="C146" s="479">
        <v>89548.68180011466</v>
      </c>
      <c r="D146" s="264">
        <v>66638.220692654388</v>
      </c>
      <c r="E146" s="483">
        <f t="shared" si="4"/>
        <v>22910.461107460273</v>
      </c>
      <c r="F146" s="832">
        <f t="shared" si="5"/>
        <v>0.34380361404195958</v>
      </c>
    </row>
    <row r="147" spans="1:6" ht="14.5" customHeight="1" x14ac:dyDescent="0.35">
      <c r="A147" s="428">
        <v>961</v>
      </c>
      <c r="B147" s="265" t="s">
        <v>224</v>
      </c>
      <c r="C147" s="479">
        <v>0</v>
      </c>
      <c r="D147" s="485">
        <v>0</v>
      </c>
      <c r="E147" s="483">
        <f t="shared" si="4"/>
        <v>0</v>
      </c>
      <c r="F147" s="832"/>
    </row>
    <row r="148" spans="1:6" ht="14.5" customHeight="1" x14ac:dyDescent="0.35">
      <c r="A148" s="265">
        <v>970</v>
      </c>
      <c r="B148" s="265" t="s">
        <v>258</v>
      </c>
      <c r="C148" s="479">
        <v>1390.5074813682402</v>
      </c>
      <c r="D148" s="264">
        <v>1219</v>
      </c>
      <c r="E148" s="483">
        <f t="shared" si="4"/>
        <v>171.50748136824018</v>
      </c>
      <c r="F148" s="832">
        <f t="shared" si="5"/>
        <v>0.14069522671717816</v>
      </c>
    </row>
    <row r="149" spans="1:6" x14ac:dyDescent="0.35">
      <c r="A149" s="265">
        <v>971</v>
      </c>
      <c r="B149" s="265" t="s">
        <v>259</v>
      </c>
      <c r="C149" s="479">
        <v>0</v>
      </c>
      <c r="D149" s="264"/>
      <c r="E149" s="483">
        <f t="shared" si="4"/>
        <v>0</v>
      </c>
      <c r="F149" s="832"/>
    </row>
    <row r="150" spans="1:6" x14ac:dyDescent="0.35">
      <c r="A150" s="428">
        <v>963</v>
      </c>
      <c r="B150" s="265" t="s">
        <v>225</v>
      </c>
      <c r="C150" s="479">
        <v>1251.4567332314161</v>
      </c>
      <c r="D150" s="264">
        <v>1219</v>
      </c>
      <c r="E150" s="483">
        <f t="shared" si="4"/>
        <v>32.456733231416138</v>
      </c>
      <c r="F150" s="832">
        <f t="shared" si="5"/>
        <v>2.6625704045460327E-2</v>
      </c>
    </row>
    <row r="151" spans="1:6" x14ac:dyDescent="0.35">
      <c r="A151" s="428">
        <v>964</v>
      </c>
      <c r="B151" s="265" t="s">
        <v>226</v>
      </c>
      <c r="C151" s="479">
        <v>0</v>
      </c>
      <c r="D151" s="264"/>
      <c r="E151" s="483">
        <f t="shared" si="4"/>
        <v>0</v>
      </c>
      <c r="F151" s="832"/>
    </row>
    <row r="152" spans="1:6" ht="15" thickBot="1" x14ac:dyDescent="0.4">
      <c r="A152" s="428">
        <v>960</v>
      </c>
      <c r="B152" s="265" t="s">
        <v>227</v>
      </c>
      <c r="C152" s="838">
        <v>0</v>
      </c>
      <c r="D152" s="484">
        <v>0</v>
      </c>
      <c r="E152" s="839">
        <f t="shared" si="4"/>
        <v>0</v>
      </c>
      <c r="F152" s="840"/>
    </row>
    <row r="153" spans="1:6" x14ac:dyDescent="0.35">
      <c r="A153" s="265"/>
      <c r="B153" s="265" t="s">
        <v>233</v>
      </c>
      <c r="C153" s="834">
        <f>SUM(C5:C152)</f>
        <v>7276525.6500000041</v>
      </c>
      <c r="D153" s="835">
        <f>SUM(D5:D152)</f>
        <v>6851817.7163161254</v>
      </c>
      <c r="E153" s="836">
        <f t="shared" ref="E153" si="6">C153-D153</f>
        <v>424707.93368387874</v>
      </c>
      <c r="F153" s="837">
        <f t="shared" si="5"/>
        <v>6.1984709936536757E-2</v>
      </c>
    </row>
  </sheetData>
  <mergeCells count="1">
    <mergeCell ref="B2:F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31200B67679F34FAA90D9F1222C7F6B" ma:contentTypeVersion="18" ma:contentTypeDescription="Create a new document." ma:contentTypeScope="" ma:versionID="0161de49a0c3861ca3bd5288633cd293">
  <xsd:schema xmlns:xsd="http://www.w3.org/2001/XMLSchema" xmlns:xs="http://www.w3.org/2001/XMLSchema" xmlns:p="http://schemas.microsoft.com/office/2006/metadata/properties" xmlns:ns2="bc95a3e1-bc27-42ed-8c18-a80a18e17297" xmlns:ns3="057c1722-f49a-4192-b770-728a60583a71" targetNamespace="http://schemas.microsoft.com/office/2006/metadata/properties" ma:root="true" ma:fieldsID="6acf34cd52bee76b7aa90a62a4f23944" ns2:_="" ns3:_="">
    <xsd:import namespace="bc95a3e1-bc27-42ed-8c18-a80a18e17297"/>
    <xsd:import namespace="057c1722-f49a-4192-b770-728a60583a7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Date_x0020_of_x0020_Form" minOccurs="0"/>
                <xsd:element ref="ns2:Team" minOccurs="0"/>
                <xsd:element ref="ns2:WhoHasAuthorization"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DocumentType" minOccurs="0"/>
                <xsd:element ref="ns2:DocumentStatus" minOccurs="0"/>
                <xsd:element ref="ns2:Fiscal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95a3e1-bc27-42ed-8c18-a80a18e172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Date_x0020_of_x0020_Form" ma:index="14" nillable="true" ma:displayName="Date of Form" ma:format="DateOnly" ma:internalName="Date_x0020_of_x0020_Form">
      <xsd:simpleType>
        <xsd:restriction base="dms:DateTime"/>
      </xsd:simpleType>
    </xsd:element>
    <xsd:element name="Team" ma:index="15" nillable="true" ma:displayName="Team" ma:default="Grants" ma:format="Dropdown" ma:internalName="Team">
      <xsd:simpleType>
        <xsd:restriction base="dms:Text">
          <xsd:maxLength value="50"/>
        </xsd:restriction>
      </xsd:simpleType>
    </xsd:element>
    <xsd:element name="WhoHasAuthorization" ma:index="16" nillable="true" ma:displayName="Who Has Authorization" ma:format="Dropdown" ma:internalName="WhoHasAuthorization">
      <xsd:simpleType>
        <xsd:restriction base="dms:Text">
          <xsd:maxLength value="50"/>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DocumentType" ma:index="22" nillable="true" ma:displayName="Document Type" ma:format="Dropdown" ma:indexed="true" ma:internalName="DocumentType">
      <xsd:simpleType>
        <xsd:restriction base="dms:Choice">
          <xsd:enumeration value="GAN"/>
          <xsd:enumeration value="Final Allocation"/>
          <xsd:enumeration value="Workpaper"/>
          <xsd:enumeration value="Reconciliation"/>
          <xsd:enumeration value="Budget Letter"/>
          <xsd:enumeration value="Work Program"/>
        </xsd:restriction>
      </xsd:simpleType>
    </xsd:element>
    <xsd:element name="DocumentStatus" ma:index="23" nillable="true" ma:displayName="Document Status" ma:format="Dropdown" ma:indexed="true" ma:internalName="DocumentStatus">
      <xsd:simpleType>
        <xsd:restriction base="dms:Choice">
          <xsd:enumeration value="Draft"/>
          <xsd:enumeration value="Template"/>
          <xsd:enumeration value="Complete"/>
        </xsd:restriction>
      </xsd:simpleType>
    </xsd:element>
    <xsd:element name="FiscalYear" ma:index="24" nillable="true" ma:displayName="Fiscal Year" ma:format="Dropdown" ma:indexed="true" ma:internalName="FiscalYear">
      <xsd:simpleType>
        <xsd:restriction base="dms:Choice">
          <xsd:enumeration value="FY2020"/>
          <xsd:enumeration value="FY2021"/>
          <xsd:enumeration value="FY2022"/>
        </xsd:restriction>
      </xsd:simpleType>
    </xsd:element>
  </xsd:schema>
  <xsd:schema xmlns:xsd="http://www.w3.org/2001/XMLSchema" xmlns:xs="http://www.w3.org/2001/XMLSchema" xmlns:dms="http://schemas.microsoft.com/office/2006/documentManagement/types" xmlns:pc="http://schemas.microsoft.com/office/infopath/2007/PartnerControls" targetNamespace="057c1722-f49a-4192-b770-728a60583a7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umentStatus xmlns="bc95a3e1-bc27-42ed-8c18-a80a18e17297" xsi:nil="true"/>
    <Date_x0020_of_x0020_Form xmlns="bc95a3e1-bc27-42ed-8c18-a80a18e17297" xsi:nil="true"/>
    <WhoHasAuthorization xmlns="bc95a3e1-bc27-42ed-8c18-a80a18e17297" xsi:nil="true"/>
    <Team xmlns="bc95a3e1-bc27-42ed-8c18-a80a18e17297" xsi:nil="true"/>
    <DocumentType xmlns="bc95a3e1-bc27-42ed-8c18-a80a18e17297" xsi:nil="true"/>
    <FiscalYear xmlns="bc95a3e1-bc27-42ed-8c18-a80a18e17297" xsi:nil="true"/>
  </documentManagement>
</p:properties>
</file>

<file path=customXml/itemProps1.xml><?xml version="1.0" encoding="utf-8"?>
<ds:datastoreItem xmlns:ds="http://schemas.openxmlformats.org/officeDocument/2006/customXml" ds:itemID="{726C3647-D341-404E-94F0-0240CD7281E4}">
  <ds:schemaRefs>
    <ds:schemaRef ds:uri="http://schemas.microsoft.com/sharepoint/v3/contenttype/forms"/>
  </ds:schemaRefs>
</ds:datastoreItem>
</file>

<file path=customXml/itemProps2.xml><?xml version="1.0" encoding="utf-8"?>
<ds:datastoreItem xmlns:ds="http://schemas.openxmlformats.org/officeDocument/2006/customXml" ds:itemID="{18663337-D5C6-4D01-B57E-EB2211E636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95a3e1-bc27-42ed-8c18-a80a18e17297"/>
    <ds:schemaRef ds:uri="057c1722-f49a-4192-b770-728a60583a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55F27F-C722-4314-A1AF-33A414B8FA6F}">
  <ds:schemaRefs>
    <ds:schemaRef ds:uri="http://schemas.microsoft.com/office/2006/metadata/properties"/>
    <ds:schemaRef ds:uri="http://schemas.microsoft.com/office/infopath/2007/PartnerControls"/>
    <ds:schemaRef ds:uri="bc95a3e1-bc27-42ed-8c18-a80a18e1729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ESSA Overview</vt:lpstr>
      <vt:lpstr> Title I Loss Comp</vt:lpstr>
      <vt:lpstr>Title I-A </vt:lpstr>
      <vt:lpstr>Title I-A Neglected</vt:lpstr>
      <vt:lpstr>Title I-C Migrant</vt:lpstr>
      <vt:lpstr>Title I-D LEAs </vt:lpstr>
      <vt:lpstr>Title I-D SA</vt:lpstr>
      <vt:lpstr>Title II-A </vt:lpstr>
      <vt:lpstr>Title III-A </vt:lpstr>
      <vt:lpstr>Title IV-A</vt:lpstr>
      <vt:lpstr>Title V-B </vt:lpstr>
      <vt:lpstr>FY21 Allocations</vt:lpstr>
      <vt:lpstr>FY21 Formula Counts </vt:lpstr>
      <vt:lpstr>FY22 Formula Count</vt:lpstr>
      <vt:lpstr>FY22 Prelim </vt:lpstr>
      <vt:lpstr>Title I-A Neglected </vt:lpstr>
      <vt:lpstr>Title I-D Subpart 1 SAs </vt:lpstr>
      <vt:lpstr>Title I-D Subpart 2 LEAs </vt:lpstr>
    </vt:vector>
  </TitlesOfParts>
  <Manager/>
  <Company>State of Tennessee Dept.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Tracey Hawk</dc:creator>
  <cp:keywords/>
  <dc:description/>
  <cp:lastModifiedBy>Tracey Hawk</cp:lastModifiedBy>
  <cp:revision/>
  <dcterms:created xsi:type="dcterms:W3CDTF">2019-06-18T18:48:23Z</dcterms:created>
  <dcterms:modified xsi:type="dcterms:W3CDTF">2021-04-19T19:08:19Z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0x010100A31200B67679F34FAA90D9F1222C7F6B</vt:lpwstr>
  </property>
</Properties>
</file>