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https://tdoe-my.sharepoint.com/personal/jillian_gentry-winston_tnedu_gov/Documents/Desktop/FY23 MOEquity/"/>
    </mc:Choice>
  </mc:AlternateContent>
  <xr:revisionPtr revIDLastSave="0" documentId="8_{777125EC-03F9-4942-9D74-184FDB9B1FAE}" xr6:coauthVersionLast="47" xr6:coauthVersionMax="47" xr10:uidLastSave="{00000000-0000-0000-0000-000000000000}"/>
  <bookViews>
    <workbookView xWindow="-49410" yWindow="-120" windowWidth="29040" windowHeight="15840" activeTab="2" xr2:uid="{36F58891-97C4-4AF3-938F-F54DCB1DB85F}"/>
  </bookViews>
  <sheets>
    <sheet name="FY23 High-Poverty Schools" sheetId="1" r:id="rId1"/>
    <sheet name="FY23 Fiscal Equity Calculation" sheetId="3" r:id="rId2"/>
    <sheet name="FY23 Staffing Equity" sheetId="4" r:id="rId3"/>
    <sheet name="LEA List" sheetId="5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9" i="3"/>
  <c r="A9" i="4" s="1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D8" i="3" l="1"/>
  <c r="D5" i="3"/>
  <c r="G11" i="3"/>
  <c r="D11" i="3"/>
  <c r="G9" i="3"/>
  <c r="G10" i="3"/>
  <c r="H10" i="3" s="1"/>
  <c r="G12" i="3"/>
  <c r="G13" i="3"/>
  <c r="G14" i="3"/>
  <c r="G15" i="3"/>
  <c r="H15" i="3" s="1"/>
  <c r="G16" i="3"/>
  <c r="G17" i="3"/>
  <c r="G18" i="3"/>
  <c r="G19" i="3"/>
  <c r="G20" i="3"/>
  <c r="G21" i="3"/>
  <c r="G22" i="3"/>
  <c r="G23" i="3"/>
  <c r="H23" i="3" s="1"/>
  <c r="G24" i="3"/>
  <c r="G25" i="3"/>
  <c r="G26" i="3"/>
  <c r="G27" i="3"/>
  <c r="G28" i="3"/>
  <c r="G29" i="3"/>
  <c r="G30" i="3"/>
  <c r="G31" i="3"/>
  <c r="H31" i="3" s="1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9" i="3"/>
  <c r="D10" i="3"/>
  <c r="D12" i="3"/>
  <c r="D13" i="3"/>
  <c r="D14" i="3"/>
  <c r="D15" i="3"/>
  <c r="D16" i="3"/>
  <c r="H16" i="3" s="1"/>
  <c r="D17" i="3"/>
  <c r="D18" i="3"/>
  <c r="D19" i="3"/>
  <c r="D20" i="3"/>
  <c r="D21" i="3"/>
  <c r="D22" i="3"/>
  <c r="D23" i="3"/>
  <c r="D24" i="3"/>
  <c r="H24" i="3" s="1"/>
  <c r="D25" i="3"/>
  <c r="D26" i="3"/>
  <c r="D27" i="3"/>
  <c r="D28" i="3"/>
  <c r="D29" i="3"/>
  <c r="D30" i="3"/>
  <c r="D31" i="3"/>
  <c r="G4" i="4"/>
  <c r="G5" i="4" s="1"/>
  <c r="D4" i="4"/>
  <c r="D5" i="4" s="1"/>
  <c r="D2" i="1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H269" i="3"/>
  <c r="H27" i="3"/>
  <c r="H28" i="3"/>
  <c r="H29" i="3"/>
  <c r="H30" i="3"/>
  <c r="H32" i="3"/>
  <c r="H33" i="3"/>
  <c r="H34" i="3"/>
  <c r="H35" i="3"/>
  <c r="H36" i="3"/>
  <c r="H37" i="3"/>
  <c r="H38" i="3"/>
  <c r="H40" i="3"/>
  <c r="H41" i="3"/>
  <c r="H42" i="3"/>
  <c r="H43" i="3"/>
  <c r="H44" i="3"/>
  <c r="H45" i="3"/>
  <c r="H46" i="3"/>
  <c r="H48" i="3"/>
  <c r="H49" i="3"/>
  <c r="H50" i="3"/>
  <c r="H51" i="3"/>
  <c r="H52" i="3"/>
  <c r="H53" i="3"/>
  <c r="H54" i="3"/>
  <c r="H56" i="3"/>
  <c r="H57" i="3"/>
  <c r="H58" i="3"/>
  <c r="H59" i="3"/>
  <c r="H60" i="3"/>
  <c r="H61" i="3"/>
  <c r="H62" i="3"/>
  <c r="H64" i="3"/>
  <c r="H65" i="3"/>
  <c r="H66" i="3"/>
  <c r="H67" i="3"/>
  <c r="H68" i="3"/>
  <c r="H69" i="3"/>
  <c r="H70" i="3"/>
  <c r="H72" i="3"/>
  <c r="H73" i="3"/>
  <c r="H74" i="3"/>
  <c r="H75" i="3"/>
  <c r="H76" i="3"/>
  <c r="H77" i="3"/>
  <c r="H78" i="3"/>
  <c r="H80" i="3"/>
  <c r="H81" i="3"/>
  <c r="H82" i="3"/>
  <c r="H83" i="3"/>
  <c r="H84" i="3"/>
  <c r="H85" i="3"/>
  <c r="H86" i="3"/>
  <c r="H88" i="3"/>
  <c r="H89" i="3"/>
  <c r="H90" i="3"/>
  <c r="H91" i="3"/>
  <c r="H92" i="3"/>
  <c r="H93" i="3"/>
  <c r="H94" i="3"/>
  <c r="H96" i="3"/>
  <c r="H97" i="3"/>
  <c r="H98" i="3"/>
  <c r="H99" i="3"/>
  <c r="H100" i="3"/>
  <c r="H101" i="3"/>
  <c r="H102" i="3"/>
  <c r="H104" i="3"/>
  <c r="H105" i="3"/>
  <c r="H106" i="3"/>
  <c r="H107" i="3"/>
  <c r="H108" i="3"/>
  <c r="H109" i="3"/>
  <c r="H110" i="3"/>
  <c r="H112" i="3"/>
  <c r="H113" i="3"/>
  <c r="H114" i="3"/>
  <c r="H115" i="3"/>
  <c r="H116" i="3"/>
  <c r="H117" i="3"/>
  <c r="H118" i="3"/>
  <c r="H120" i="3"/>
  <c r="H121" i="3"/>
  <c r="H122" i="3"/>
  <c r="H123" i="3"/>
  <c r="H124" i="3"/>
  <c r="H125" i="3"/>
  <c r="H126" i="3"/>
  <c r="H128" i="3"/>
  <c r="H129" i="3"/>
  <c r="H130" i="3"/>
  <c r="H131" i="3"/>
  <c r="H132" i="3"/>
  <c r="H133" i="3"/>
  <c r="H134" i="3"/>
  <c r="H136" i="3"/>
  <c r="H137" i="3"/>
  <c r="H138" i="3"/>
  <c r="H139" i="3"/>
  <c r="H140" i="3"/>
  <c r="H141" i="3"/>
  <c r="H142" i="3"/>
  <c r="H144" i="3"/>
  <c r="H145" i="3"/>
  <c r="H146" i="3"/>
  <c r="H147" i="3"/>
  <c r="H148" i="3"/>
  <c r="H149" i="3"/>
  <c r="H150" i="3"/>
  <c r="H152" i="3"/>
  <c r="H153" i="3"/>
  <c r="H154" i="3"/>
  <c r="H155" i="3"/>
  <c r="H156" i="3"/>
  <c r="H157" i="3"/>
  <c r="H158" i="3"/>
  <c r="H160" i="3"/>
  <c r="H161" i="3"/>
  <c r="H162" i="3"/>
  <c r="H163" i="3"/>
  <c r="H164" i="3"/>
  <c r="H165" i="3"/>
  <c r="H166" i="3"/>
  <c r="H168" i="3"/>
  <c r="H169" i="3"/>
  <c r="H170" i="3"/>
  <c r="H171" i="3"/>
  <c r="H172" i="3"/>
  <c r="H173" i="3"/>
  <c r="H174" i="3"/>
  <c r="H176" i="3"/>
  <c r="H177" i="3"/>
  <c r="H178" i="3"/>
  <c r="H179" i="3"/>
  <c r="H180" i="3"/>
  <c r="H181" i="3"/>
  <c r="H182" i="3"/>
  <c r="H184" i="3"/>
  <c r="H185" i="3"/>
  <c r="H186" i="3"/>
  <c r="H187" i="3"/>
  <c r="H188" i="3"/>
  <c r="H189" i="3"/>
  <c r="H190" i="3"/>
  <c r="H192" i="3"/>
  <c r="H193" i="3"/>
  <c r="H194" i="3"/>
  <c r="H195" i="3"/>
  <c r="H196" i="3"/>
  <c r="H197" i="3"/>
  <c r="H198" i="3"/>
  <c r="H200" i="3"/>
  <c r="H201" i="3"/>
  <c r="H202" i="3"/>
  <c r="H203" i="3"/>
  <c r="H204" i="3"/>
  <c r="H205" i="3"/>
  <c r="H206" i="3"/>
  <c r="H208" i="3"/>
  <c r="H209" i="3"/>
  <c r="H210" i="3"/>
  <c r="H211" i="3"/>
  <c r="H212" i="3"/>
  <c r="H213" i="3"/>
  <c r="H214" i="3"/>
  <c r="H216" i="3"/>
  <c r="H217" i="3"/>
  <c r="H218" i="3"/>
  <c r="H219" i="3"/>
  <c r="H220" i="3"/>
  <c r="H221" i="3"/>
  <c r="H222" i="3"/>
  <c r="H224" i="3"/>
  <c r="H225" i="3"/>
  <c r="H226" i="3"/>
  <c r="H227" i="3"/>
  <c r="H228" i="3"/>
  <c r="H229" i="3"/>
  <c r="H230" i="3"/>
  <c r="H232" i="3"/>
  <c r="H233" i="3"/>
  <c r="H234" i="3"/>
  <c r="H235" i="3"/>
  <c r="H236" i="3"/>
  <c r="H237" i="3"/>
  <c r="H238" i="3"/>
  <c r="H240" i="3"/>
  <c r="H241" i="3"/>
  <c r="H242" i="3"/>
  <c r="H243" i="3"/>
  <c r="H244" i="3"/>
  <c r="H245" i="3"/>
  <c r="H246" i="3"/>
  <c r="H248" i="3"/>
  <c r="H249" i="3"/>
  <c r="H250" i="3"/>
  <c r="H251" i="3"/>
  <c r="H252" i="3"/>
  <c r="H253" i="3"/>
  <c r="H254" i="3"/>
  <c r="H256" i="3"/>
  <c r="H257" i="3"/>
  <c r="H258" i="3"/>
  <c r="H259" i="3"/>
  <c r="H260" i="3"/>
  <c r="H261" i="3"/>
  <c r="H262" i="3"/>
  <c r="H264" i="3"/>
  <c r="H265" i="3"/>
  <c r="H266" i="3"/>
  <c r="H267" i="3"/>
  <c r="H268" i="3"/>
  <c r="H9" i="3"/>
  <c r="H11" i="3"/>
  <c r="H12" i="3"/>
  <c r="H13" i="3"/>
  <c r="H14" i="3"/>
  <c r="H17" i="3"/>
  <c r="H18" i="3"/>
  <c r="H19" i="3"/>
  <c r="H20" i="3"/>
  <c r="H21" i="3"/>
  <c r="H22" i="3"/>
  <c r="H25" i="3"/>
  <c r="H26" i="3"/>
  <c r="G5" i="3"/>
  <c r="G8" i="3"/>
  <c r="G6" i="3" l="1"/>
  <c r="H8" i="3"/>
  <c r="I8" i="3" s="1"/>
  <c r="G6" i="4"/>
  <c r="H263" i="3"/>
  <c r="H255" i="3"/>
  <c r="H247" i="3"/>
  <c r="H239" i="3"/>
  <c r="H231" i="3"/>
  <c r="H223" i="3"/>
  <c r="H215" i="3"/>
  <c r="H207" i="3"/>
  <c r="H199" i="3"/>
  <c r="H191" i="3"/>
  <c r="H183" i="3"/>
  <c r="H175" i="3"/>
  <c r="H167" i="3"/>
  <c r="H159" i="3"/>
  <c r="H151" i="3"/>
  <c r="H143" i="3"/>
  <c r="H135" i="3"/>
  <c r="H127" i="3"/>
  <c r="H119" i="3"/>
  <c r="H111" i="3"/>
  <c r="H103" i="3"/>
  <c r="H95" i="3"/>
  <c r="H87" i="3"/>
  <c r="H79" i="3"/>
  <c r="H71" i="3"/>
  <c r="H63" i="3"/>
  <c r="H55" i="3"/>
  <c r="H47" i="3"/>
  <c r="H39" i="3"/>
  <c r="A8" i="3" l="1"/>
  <c r="F66" i="4" l="1"/>
  <c r="G66" i="4" s="1"/>
  <c r="C9" i="4"/>
  <c r="D9" i="4" s="1"/>
  <c r="C17" i="4"/>
  <c r="C25" i="4"/>
  <c r="C33" i="4"/>
  <c r="C41" i="4"/>
  <c r="D41" i="4" s="1"/>
  <c r="C49" i="4"/>
  <c r="D49" i="4" s="1"/>
  <c r="C57" i="4"/>
  <c r="D57" i="4" s="1"/>
  <c r="C65" i="4"/>
  <c r="C73" i="4"/>
  <c r="D73" i="4" s="1"/>
  <c r="C81" i="4"/>
  <c r="C89" i="4"/>
  <c r="C97" i="4"/>
  <c r="C105" i="4"/>
  <c r="D105" i="4" s="1"/>
  <c r="C113" i="4"/>
  <c r="C121" i="4"/>
  <c r="D121" i="4" s="1"/>
  <c r="C129" i="4"/>
  <c r="C137" i="4"/>
  <c r="C145" i="4"/>
  <c r="C153" i="4"/>
  <c r="C161" i="4"/>
  <c r="C169" i="4"/>
  <c r="C177" i="4"/>
  <c r="D177" i="4" s="1"/>
  <c r="C185" i="4"/>
  <c r="D185" i="4" s="1"/>
  <c r="C193" i="4"/>
  <c r="C201" i="4"/>
  <c r="D201" i="4" s="1"/>
  <c r="C209" i="4"/>
  <c r="C217" i="4"/>
  <c r="C225" i="4"/>
  <c r="C233" i="4"/>
  <c r="D233" i="4" s="1"/>
  <c r="C241" i="4"/>
  <c r="D241" i="4" s="1"/>
  <c r="C249" i="4"/>
  <c r="D249" i="4" s="1"/>
  <c r="C257" i="4"/>
  <c r="C265" i="4"/>
  <c r="C56" i="4"/>
  <c r="D56" i="4" s="1"/>
  <c r="C10" i="4"/>
  <c r="D10" i="4" s="1"/>
  <c r="C18" i="4"/>
  <c r="C26" i="4"/>
  <c r="D26" i="4" s="1"/>
  <c r="C34" i="4"/>
  <c r="D34" i="4" s="1"/>
  <c r="C42" i="4"/>
  <c r="D42" i="4" s="1"/>
  <c r="C50" i="4"/>
  <c r="C58" i="4"/>
  <c r="C66" i="4"/>
  <c r="C74" i="4"/>
  <c r="C82" i="4"/>
  <c r="C90" i="4"/>
  <c r="D90" i="4" s="1"/>
  <c r="C98" i="4"/>
  <c r="D98" i="4" s="1"/>
  <c r="C106" i="4"/>
  <c r="D106" i="4" s="1"/>
  <c r="C114" i="4"/>
  <c r="C122" i="4"/>
  <c r="D122" i="4" s="1"/>
  <c r="C130" i="4"/>
  <c r="C138" i="4"/>
  <c r="C146" i="4"/>
  <c r="C154" i="4"/>
  <c r="C162" i="4"/>
  <c r="D162" i="4" s="1"/>
  <c r="C170" i="4"/>
  <c r="D170" i="4" s="1"/>
  <c r="C178" i="4"/>
  <c r="C186" i="4"/>
  <c r="D186" i="4" s="1"/>
  <c r="C194" i="4"/>
  <c r="C202" i="4"/>
  <c r="C210" i="4"/>
  <c r="C218" i="4"/>
  <c r="D218" i="4" s="1"/>
  <c r="C226" i="4"/>
  <c r="C234" i="4"/>
  <c r="D234" i="4" s="1"/>
  <c r="C242" i="4"/>
  <c r="C250" i="4"/>
  <c r="D250" i="4" s="1"/>
  <c r="C258" i="4"/>
  <c r="C266" i="4"/>
  <c r="C64" i="4"/>
  <c r="C11" i="4"/>
  <c r="D11" i="4" s="1"/>
  <c r="C19" i="4"/>
  <c r="D19" i="4" s="1"/>
  <c r="C27" i="4"/>
  <c r="D27" i="4" s="1"/>
  <c r="C35" i="4"/>
  <c r="C43" i="4"/>
  <c r="D43" i="4" s="1"/>
  <c r="C51" i="4"/>
  <c r="C59" i="4"/>
  <c r="C67" i="4"/>
  <c r="C75" i="4"/>
  <c r="D75" i="4" s="1"/>
  <c r="C83" i="4"/>
  <c r="C91" i="4"/>
  <c r="D91" i="4" s="1"/>
  <c r="C99" i="4"/>
  <c r="C107" i="4"/>
  <c r="D107" i="4" s="1"/>
  <c r="C115" i="4"/>
  <c r="C123" i="4"/>
  <c r="C131" i="4"/>
  <c r="D131" i="4" s="1"/>
  <c r="C139" i="4"/>
  <c r="D139" i="4" s="1"/>
  <c r="C147" i="4"/>
  <c r="C155" i="4"/>
  <c r="D155" i="4" s="1"/>
  <c r="C163" i="4"/>
  <c r="C171" i="4"/>
  <c r="C179" i="4"/>
  <c r="C187" i="4"/>
  <c r="C195" i="4"/>
  <c r="C203" i="4"/>
  <c r="D203" i="4" s="1"/>
  <c r="C211" i="4"/>
  <c r="D211" i="4" s="1"/>
  <c r="C219" i="4"/>
  <c r="D219" i="4" s="1"/>
  <c r="C227" i="4"/>
  <c r="C235" i="4"/>
  <c r="D235" i="4" s="1"/>
  <c r="C243" i="4"/>
  <c r="C251" i="4"/>
  <c r="C259" i="4"/>
  <c r="C267" i="4"/>
  <c r="D267" i="4" s="1"/>
  <c r="C48" i="4"/>
  <c r="D48" i="4" s="1"/>
  <c r="C152" i="4"/>
  <c r="D152" i="4" s="1"/>
  <c r="C192" i="4"/>
  <c r="C224" i="4"/>
  <c r="D224" i="4" s="1"/>
  <c r="C256" i="4"/>
  <c r="C12" i="4"/>
  <c r="C20" i="4"/>
  <c r="C28" i="4"/>
  <c r="D28" i="4" s="1"/>
  <c r="C36" i="4"/>
  <c r="D36" i="4" s="1"/>
  <c r="C44" i="4"/>
  <c r="D44" i="4" s="1"/>
  <c r="C52" i="4"/>
  <c r="C60" i="4"/>
  <c r="D60" i="4" s="1"/>
  <c r="C68" i="4"/>
  <c r="D68" i="4" s="1"/>
  <c r="C76" i="4"/>
  <c r="C84" i="4"/>
  <c r="C92" i="4"/>
  <c r="D92" i="4" s="1"/>
  <c r="C100" i="4"/>
  <c r="D100" i="4" s="1"/>
  <c r="C108" i="4"/>
  <c r="D108" i="4" s="1"/>
  <c r="C116" i="4"/>
  <c r="D116" i="4" s="1"/>
  <c r="C124" i="4"/>
  <c r="D124" i="4" s="1"/>
  <c r="C132" i="4"/>
  <c r="C140" i="4"/>
  <c r="C148" i="4"/>
  <c r="D148" i="4" s="1"/>
  <c r="C156" i="4"/>
  <c r="D156" i="4" s="1"/>
  <c r="C164" i="4"/>
  <c r="D164" i="4" s="1"/>
  <c r="C172" i="4"/>
  <c r="D172" i="4" s="1"/>
  <c r="C180" i="4"/>
  <c r="C188" i="4"/>
  <c r="C196" i="4"/>
  <c r="C204" i="4"/>
  <c r="C212" i="4"/>
  <c r="C220" i="4"/>
  <c r="D220" i="4" s="1"/>
  <c r="C228" i="4"/>
  <c r="D228" i="4" s="1"/>
  <c r="C236" i="4"/>
  <c r="D236" i="4" s="1"/>
  <c r="C244" i="4"/>
  <c r="C252" i="4"/>
  <c r="C260" i="4"/>
  <c r="C268" i="4"/>
  <c r="C40" i="4"/>
  <c r="C168" i="4"/>
  <c r="D168" i="4" s="1"/>
  <c r="C216" i="4"/>
  <c r="C264" i="4"/>
  <c r="D264" i="4" s="1"/>
  <c r="C13" i="4"/>
  <c r="C21" i="4"/>
  <c r="D21" i="4" s="1"/>
  <c r="C29" i="4"/>
  <c r="C37" i="4"/>
  <c r="C45" i="4"/>
  <c r="C53" i="4"/>
  <c r="D53" i="4" s="1"/>
  <c r="C61" i="4"/>
  <c r="D61" i="4" s="1"/>
  <c r="C69" i="4"/>
  <c r="D69" i="4" s="1"/>
  <c r="C77" i="4"/>
  <c r="C85" i="4"/>
  <c r="D85" i="4" s="1"/>
  <c r="C93" i="4"/>
  <c r="C101" i="4"/>
  <c r="C109" i="4"/>
  <c r="C117" i="4"/>
  <c r="D117" i="4" s="1"/>
  <c r="C125" i="4"/>
  <c r="D125" i="4" s="1"/>
  <c r="C133" i="4"/>
  <c r="D133" i="4" s="1"/>
  <c r="C141" i="4"/>
  <c r="C149" i="4"/>
  <c r="C157" i="4"/>
  <c r="C165" i="4"/>
  <c r="C173" i="4"/>
  <c r="C181" i="4"/>
  <c r="D181" i="4" s="1"/>
  <c r="C189" i="4"/>
  <c r="D189" i="4" s="1"/>
  <c r="C197" i="4"/>
  <c r="D197" i="4" s="1"/>
  <c r="C205" i="4"/>
  <c r="C213" i="4"/>
  <c r="D213" i="4" s="1"/>
  <c r="C221" i="4"/>
  <c r="C229" i="4"/>
  <c r="C237" i="4"/>
  <c r="C245" i="4"/>
  <c r="D245" i="4" s="1"/>
  <c r="C253" i="4"/>
  <c r="D253" i="4" s="1"/>
  <c r="C261" i="4"/>
  <c r="D261" i="4" s="1"/>
  <c r="C269" i="4"/>
  <c r="C24" i="4"/>
  <c r="D24" i="4" s="1"/>
  <c r="C72" i="4"/>
  <c r="C88" i="4"/>
  <c r="C104" i="4"/>
  <c r="D104" i="4" s="1"/>
  <c r="C112" i="4"/>
  <c r="C136" i="4"/>
  <c r="C160" i="4"/>
  <c r="D160" i="4" s="1"/>
  <c r="C200" i="4"/>
  <c r="C240" i="4"/>
  <c r="C14" i="4"/>
  <c r="C22" i="4"/>
  <c r="C30" i="4"/>
  <c r="C38" i="4"/>
  <c r="D38" i="4" s="1"/>
  <c r="C46" i="4"/>
  <c r="D46" i="4" s="1"/>
  <c r="C54" i="4"/>
  <c r="D54" i="4" s="1"/>
  <c r="C62" i="4"/>
  <c r="D62" i="4" s="1"/>
  <c r="C70" i="4"/>
  <c r="D70" i="4" s="1"/>
  <c r="C78" i="4"/>
  <c r="C86" i="4"/>
  <c r="C94" i="4"/>
  <c r="D94" i="4" s="1"/>
  <c r="C102" i="4"/>
  <c r="D102" i="4" s="1"/>
  <c r="C110" i="4"/>
  <c r="D110" i="4" s="1"/>
  <c r="C118" i="4"/>
  <c r="D118" i="4" s="1"/>
  <c r="C126" i="4"/>
  <c r="D126" i="4" s="1"/>
  <c r="C134" i="4"/>
  <c r="D134" i="4" s="1"/>
  <c r="C142" i="4"/>
  <c r="C150" i="4"/>
  <c r="C158" i="4"/>
  <c r="C166" i="4"/>
  <c r="C174" i="4"/>
  <c r="D174" i="4" s="1"/>
  <c r="C182" i="4"/>
  <c r="D182" i="4" s="1"/>
  <c r="C190" i="4"/>
  <c r="C198" i="4"/>
  <c r="D198" i="4" s="1"/>
  <c r="C206" i="4"/>
  <c r="D206" i="4" s="1"/>
  <c r="C214" i="4"/>
  <c r="C222" i="4"/>
  <c r="D222" i="4" s="1"/>
  <c r="C230" i="4"/>
  <c r="D230" i="4" s="1"/>
  <c r="C238" i="4"/>
  <c r="D238" i="4" s="1"/>
  <c r="C246" i="4"/>
  <c r="D246" i="4" s="1"/>
  <c r="C254" i="4"/>
  <c r="C262" i="4"/>
  <c r="C32" i="4"/>
  <c r="C128" i="4"/>
  <c r="C184" i="4"/>
  <c r="C232" i="4"/>
  <c r="D232" i="4" s="1"/>
  <c r="C15" i="4"/>
  <c r="D15" i="4" s="1"/>
  <c r="C23" i="4"/>
  <c r="D23" i="4" s="1"/>
  <c r="C31" i="4"/>
  <c r="D31" i="4" s="1"/>
  <c r="C39" i="4"/>
  <c r="D39" i="4" s="1"/>
  <c r="C47" i="4"/>
  <c r="D47" i="4" s="1"/>
  <c r="C55" i="4"/>
  <c r="C63" i="4"/>
  <c r="D63" i="4" s="1"/>
  <c r="C71" i="4"/>
  <c r="D71" i="4" s="1"/>
  <c r="C79" i="4"/>
  <c r="D79" i="4" s="1"/>
  <c r="C87" i="4"/>
  <c r="D87" i="4" s="1"/>
  <c r="C95" i="4"/>
  <c r="D95" i="4" s="1"/>
  <c r="C103" i="4"/>
  <c r="D103" i="4" s="1"/>
  <c r="C111" i="4"/>
  <c r="C119" i="4"/>
  <c r="C127" i="4"/>
  <c r="D127" i="4" s="1"/>
  <c r="C135" i="4"/>
  <c r="D135" i="4" s="1"/>
  <c r="C143" i="4"/>
  <c r="C151" i="4"/>
  <c r="D151" i="4" s="1"/>
  <c r="C159" i="4"/>
  <c r="C167" i="4"/>
  <c r="C175" i="4"/>
  <c r="C183" i="4"/>
  <c r="C191" i="4"/>
  <c r="C199" i="4"/>
  <c r="D199" i="4" s="1"/>
  <c r="C207" i="4"/>
  <c r="C215" i="4"/>
  <c r="D215" i="4" s="1"/>
  <c r="C223" i="4"/>
  <c r="C231" i="4"/>
  <c r="D231" i="4" s="1"/>
  <c r="C239" i="4"/>
  <c r="C247" i="4"/>
  <c r="C255" i="4"/>
  <c r="D255" i="4" s="1"/>
  <c r="C263" i="4"/>
  <c r="D263" i="4" s="1"/>
  <c r="C16" i="4"/>
  <c r="D16" i="4" s="1"/>
  <c r="C80" i="4"/>
  <c r="D80" i="4" s="1"/>
  <c r="C96" i="4"/>
  <c r="D96" i="4" s="1"/>
  <c r="C120" i="4"/>
  <c r="D120" i="4" s="1"/>
  <c r="C144" i="4"/>
  <c r="C176" i="4"/>
  <c r="C208" i="4"/>
  <c r="D208" i="4" s="1"/>
  <c r="C248" i="4"/>
  <c r="D248" i="4" s="1"/>
  <c r="F214" i="4"/>
  <c r="G214" i="4" s="1"/>
  <c r="F184" i="4"/>
  <c r="G184" i="4" s="1"/>
  <c r="F157" i="4"/>
  <c r="G157" i="4" s="1"/>
  <c r="F180" i="4"/>
  <c r="G180" i="4" s="1"/>
  <c r="F269" i="4"/>
  <c r="G269" i="4" s="1"/>
  <c r="F21" i="4"/>
  <c r="G21" i="4" s="1"/>
  <c r="F15" i="4"/>
  <c r="G15" i="4" s="1"/>
  <c r="F16" i="4"/>
  <c r="G16" i="4" s="1"/>
  <c r="F9" i="4"/>
  <c r="G9" i="4" s="1"/>
  <c r="H9" i="4" s="1"/>
  <c r="I9" i="4" s="1"/>
  <c r="F17" i="4"/>
  <c r="G17" i="4" s="1"/>
  <c r="F10" i="4"/>
  <c r="G10" i="4" s="1"/>
  <c r="H10" i="4" s="1"/>
  <c r="I10" i="4" s="1"/>
  <c r="F18" i="4"/>
  <c r="G18" i="4" s="1"/>
  <c r="F11" i="4"/>
  <c r="G11" i="4" s="1"/>
  <c r="F19" i="4"/>
  <c r="G19" i="4" s="1"/>
  <c r="F12" i="4"/>
  <c r="G12" i="4" s="1"/>
  <c r="F13" i="4"/>
  <c r="G13" i="4" s="1"/>
  <c r="F14" i="4"/>
  <c r="G14" i="4" s="1"/>
  <c r="F125" i="4"/>
  <c r="G125" i="4" s="1"/>
  <c r="F33" i="4"/>
  <c r="G33" i="4" s="1"/>
  <c r="F22" i="4"/>
  <c r="G22" i="4" s="1"/>
  <c r="F242" i="4"/>
  <c r="G242" i="4" s="1"/>
  <c r="F155" i="4"/>
  <c r="G155" i="4" s="1"/>
  <c r="D175" i="4"/>
  <c r="F83" i="4"/>
  <c r="G83" i="4" s="1"/>
  <c r="F148" i="4"/>
  <c r="G148" i="4" s="1"/>
  <c r="F121" i="4"/>
  <c r="G121" i="4" s="1"/>
  <c r="D149" i="4"/>
  <c r="F145" i="4"/>
  <c r="G145" i="4" s="1"/>
  <c r="F211" i="4"/>
  <c r="G211" i="4" s="1"/>
  <c r="D209" i="4"/>
  <c r="F117" i="4"/>
  <c r="G117" i="4" s="1"/>
  <c r="F138" i="4"/>
  <c r="G138" i="4" s="1"/>
  <c r="F58" i="4"/>
  <c r="G58" i="4" s="1"/>
  <c r="F88" i="4"/>
  <c r="G88" i="4" s="1"/>
  <c r="F261" i="4"/>
  <c r="G261" i="4" s="1"/>
  <c r="F97" i="4"/>
  <c r="G97" i="4" s="1"/>
  <c r="F240" i="4"/>
  <c r="G240" i="4" s="1"/>
  <c r="F67" i="4"/>
  <c r="G67" i="4" s="1"/>
  <c r="F193" i="4"/>
  <c r="G193" i="4" s="1"/>
  <c r="D137" i="4"/>
  <c r="F207" i="4"/>
  <c r="G207" i="4" s="1"/>
  <c r="F265" i="4"/>
  <c r="G265" i="4" s="1"/>
  <c r="F264" i="4"/>
  <c r="G264" i="4" s="1"/>
  <c r="F46" i="4"/>
  <c r="G46" i="4" s="1"/>
  <c r="F229" i="4"/>
  <c r="G229" i="4" s="1"/>
  <c r="D173" i="4"/>
  <c r="F202" i="4"/>
  <c r="G202" i="4" s="1"/>
  <c r="F233" i="4"/>
  <c r="G233" i="4" s="1"/>
  <c r="F99" i="4"/>
  <c r="G99" i="4" s="1"/>
  <c r="F85" i="4"/>
  <c r="G85" i="4" s="1"/>
  <c r="F107" i="4"/>
  <c r="G107" i="4" s="1"/>
  <c r="F220" i="4"/>
  <c r="G220" i="4" s="1"/>
  <c r="F262" i="4"/>
  <c r="G262" i="4" s="1"/>
  <c r="D217" i="4"/>
  <c r="F215" i="4"/>
  <c r="G215" i="4" s="1"/>
  <c r="F208" i="4"/>
  <c r="G208" i="4" s="1"/>
  <c r="D35" i="4"/>
  <c r="F56" i="4"/>
  <c r="G56" i="4" s="1"/>
  <c r="F141" i="4"/>
  <c r="G141" i="4" s="1"/>
  <c r="F189" i="4"/>
  <c r="G189" i="4" s="1"/>
  <c r="F93" i="4"/>
  <c r="G93" i="4" s="1"/>
  <c r="F45" i="4"/>
  <c r="G45" i="4" s="1"/>
  <c r="F47" i="4"/>
  <c r="G47" i="4" s="1"/>
  <c r="F76" i="4"/>
  <c r="G76" i="4" s="1"/>
  <c r="F119" i="4"/>
  <c r="G119" i="4" s="1"/>
  <c r="F160" i="4"/>
  <c r="G160" i="4" s="1"/>
  <c r="D240" i="4"/>
  <c r="F134" i="4"/>
  <c r="G134" i="4" s="1"/>
  <c r="F190" i="4"/>
  <c r="G190" i="4" s="1"/>
  <c r="F120" i="4"/>
  <c r="G120" i="4" s="1"/>
  <c r="D77" i="4"/>
  <c r="D59" i="4"/>
  <c r="D112" i="4"/>
  <c r="D202" i="4"/>
  <c r="D252" i="4"/>
  <c r="F70" i="4"/>
  <c r="G70" i="4" s="1"/>
  <c r="F20" i="4"/>
  <c r="G20" i="4" s="1"/>
  <c r="D169" i="4"/>
  <c r="F243" i="4"/>
  <c r="G243" i="4" s="1"/>
  <c r="F212" i="4"/>
  <c r="G212" i="4" s="1"/>
  <c r="F74" i="4"/>
  <c r="G74" i="4" s="1"/>
  <c r="D163" i="4"/>
  <c r="D45" i="4"/>
  <c r="F235" i="4"/>
  <c r="G235" i="4" s="1"/>
  <c r="D229" i="4"/>
  <c r="F205" i="4"/>
  <c r="G205" i="4" s="1"/>
  <c r="D29" i="4"/>
  <c r="D140" i="4"/>
  <c r="F44" i="4"/>
  <c r="G44" i="4" s="1"/>
  <c r="D223" i="4"/>
  <c r="D132" i="4"/>
  <c r="F113" i="4"/>
  <c r="G113" i="4" s="1"/>
  <c r="F217" i="4"/>
  <c r="G217" i="4" s="1"/>
  <c r="F170" i="4"/>
  <c r="G170" i="4" s="1"/>
  <c r="F250" i="4"/>
  <c r="G250" i="4" s="1"/>
  <c r="F153" i="4"/>
  <c r="G153" i="4" s="1"/>
  <c r="D167" i="4"/>
  <c r="D101" i="4"/>
  <c r="D150" i="4"/>
  <c r="F31" i="4"/>
  <c r="G31" i="4" s="1"/>
  <c r="F255" i="4"/>
  <c r="G255" i="4" s="1"/>
  <c r="D67" i="4"/>
  <c r="F24" i="4"/>
  <c r="G24" i="4" s="1"/>
  <c r="F137" i="4"/>
  <c r="G137" i="4" s="1"/>
  <c r="F124" i="4"/>
  <c r="G124" i="4" s="1"/>
  <c r="F68" i="4"/>
  <c r="G68" i="4" s="1"/>
  <c r="F268" i="4"/>
  <c r="G268" i="4" s="1"/>
  <c r="F86" i="4"/>
  <c r="G86" i="4" s="1"/>
  <c r="F77" i="4"/>
  <c r="G77" i="4" s="1"/>
  <c r="F201" i="4"/>
  <c r="G201" i="4" s="1"/>
  <c r="F164" i="4"/>
  <c r="G164" i="4" s="1"/>
  <c r="F195" i="4"/>
  <c r="G195" i="4" s="1"/>
  <c r="F127" i="4"/>
  <c r="G127" i="4" s="1"/>
  <c r="F223" i="4"/>
  <c r="G223" i="4" s="1"/>
  <c r="F253" i="4"/>
  <c r="G253" i="4" s="1"/>
  <c r="F73" i="4"/>
  <c r="G73" i="4" s="1"/>
  <c r="F156" i="4"/>
  <c r="G156" i="4" s="1"/>
  <c r="F216" i="4"/>
  <c r="G216" i="4" s="1"/>
  <c r="F104" i="4"/>
  <c r="G104" i="4" s="1"/>
  <c r="F187" i="4"/>
  <c r="G187" i="4" s="1"/>
  <c r="D145" i="4"/>
  <c r="D84" i="4"/>
  <c r="D251" i="4"/>
  <c r="F146" i="4"/>
  <c r="G146" i="4" s="1"/>
  <c r="F169" i="4"/>
  <c r="G169" i="4" s="1"/>
  <c r="D239" i="4"/>
  <c r="D266" i="4"/>
  <c r="D130" i="4"/>
  <c r="D82" i="4"/>
  <c r="F28" i="4"/>
  <c r="G28" i="4" s="1"/>
  <c r="F37" i="4"/>
  <c r="G37" i="4" s="1"/>
  <c r="F48" i="4"/>
  <c r="G48" i="4" s="1"/>
  <c r="D40" i="4"/>
  <c r="F192" i="4"/>
  <c r="G192" i="4" s="1"/>
  <c r="D161" i="4"/>
  <c r="D97" i="4"/>
  <c r="D14" i="4"/>
  <c r="F32" i="4"/>
  <c r="G32" i="4" s="1"/>
  <c r="F84" i="4"/>
  <c r="G84" i="4" s="1"/>
  <c r="D268" i="4"/>
  <c r="F115" i="4"/>
  <c r="G115" i="4" s="1"/>
  <c r="F128" i="4"/>
  <c r="G128" i="4" s="1"/>
  <c r="F179" i="4"/>
  <c r="G179" i="4" s="1"/>
  <c r="F109" i="4"/>
  <c r="G109" i="4" s="1"/>
  <c r="F89" i="4"/>
  <c r="G89" i="4" s="1"/>
  <c r="F61" i="4"/>
  <c r="G61" i="4" s="1"/>
  <c r="F231" i="4"/>
  <c r="G231" i="4" s="1"/>
  <c r="F101" i="4"/>
  <c r="G101" i="4" s="1"/>
  <c r="F266" i="4"/>
  <c r="G266" i="4" s="1"/>
  <c r="F92" i="4"/>
  <c r="G92" i="4" s="1"/>
  <c r="F234" i="4"/>
  <c r="G234" i="4" s="1"/>
  <c r="F221" i="4"/>
  <c r="G221" i="4" s="1"/>
  <c r="F197" i="4"/>
  <c r="G197" i="4" s="1"/>
  <c r="F244" i="4"/>
  <c r="G244" i="4" s="1"/>
  <c r="F103" i="4"/>
  <c r="G103" i="4" s="1"/>
  <c r="F185" i="4"/>
  <c r="G185" i="4" s="1"/>
  <c r="F237" i="4"/>
  <c r="G237" i="4" s="1"/>
  <c r="F96" i="4"/>
  <c r="G96" i="4" s="1"/>
  <c r="D129" i="4"/>
  <c r="D179" i="4"/>
  <c r="F112" i="4"/>
  <c r="G112" i="4" s="1"/>
  <c r="D216" i="4"/>
  <c r="F136" i="4"/>
  <c r="G136" i="4" s="1"/>
  <c r="D269" i="4"/>
  <c r="D51" i="4"/>
  <c r="F158" i="4"/>
  <c r="G158" i="4" s="1"/>
  <c r="F163" i="4"/>
  <c r="G163" i="4" s="1"/>
  <c r="D180" i="4"/>
  <c r="F51" i="4"/>
  <c r="G51" i="4" s="1"/>
  <c r="D55" i="4"/>
  <c r="D20" i="4"/>
  <c r="F175" i="4"/>
  <c r="G175" i="4" s="1"/>
  <c r="D33" i="4"/>
  <c r="D115" i="4"/>
  <c r="D262" i="4"/>
  <c r="F55" i="4"/>
  <c r="G55" i="4" s="1"/>
  <c r="F114" i="4"/>
  <c r="G114" i="4" s="1"/>
  <c r="F219" i="4"/>
  <c r="G219" i="4" s="1"/>
  <c r="F152" i="4"/>
  <c r="G152" i="4" s="1"/>
  <c r="D243" i="4"/>
  <c r="F162" i="4"/>
  <c r="G162" i="4" s="1"/>
  <c r="D196" i="4"/>
  <c r="D58" i="4"/>
  <c r="D242" i="4"/>
  <c r="F54" i="4"/>
  <c r="G54" i="4" s="1"/>
  <c r="F247" i="4"/>
  <c r="G247" i="4" s="1"/>
  <c r="F63" i="4"/>
  <c r="G63" i="4" s="1"/>
  <c r="D157" i="4"/>
  <c r="D88" i="4"/>
  <c r="F35" i="4"/>
  <c r="G35" i="4" s="1"/>
  <c r="F151" i="4"/>
  <c r="G151" i="4" s="1"/>
  <c r="D146" i="4"/>
  <c r="F23" i="4"/>
  <c r="G23" i="4" s="1"/>
  <c r="F252" i="4"/>
  <c r="G252" i="4" s="1"/>
  <c r="F122" i="4"/>
  <c r="G122" i="4" s="1"/>
  <c r="F150" i="4"/>
  <c r="G150" i="4" s="1"/>
  <c r="F129" i="4"/>
  <c r="G129" i="4" s="1"/>
  <c r="F159" i="4"/>
  <c r="G159" i="4" s="1"/>
  <c r="D192" i="4"/>
  <c r="F26" i="4"/>
  <c r="G26" i="4" s="1"/>
  <c r="D66" i="4"/>
  <c r="H66" i="4" s="1"/>
  <c r="I66" i="4" s="1"/>
  <c r="F248" i="4"/>
  <c r="G248" i="4" s="1"/>
  <c r="F108" i="4"/>
  <c r="G108" i="4" s="1"/>
  <c r="D247" i="4"/>
  <c r="F181" i="4"/>
  <c r="G181" i="4" s="1"/>
  <c r="F213" i="4"/>
  <c r="G213" i="4" s="1"/>
  <c r="F40" i="4"/>
  <c r="G40" i="4" s="1"/>
  <c r="F39" i="4"/>
  <c r="G39" i="4" s="1"/>
  <c r="F198" i="4"/>
  <c r="G198" i="4" s="1"/>
  <c r="D212" i="4"/>
  <c r="F78" i="4"/>
  <c r="G78" i="4" s="1"/>
  <c r="F87" i="4"/>
  <c r="G87" i="4" s="1"/>
  <c r="F34" i="4"/>
  <c r="G34" i="4" s="1"/>
  <c r="F168" i="4"/>
  <c r="G168" i="4" s="1"/>
  <c r="F79" i="4"/>
  <c r="G79" i="4" s="1"/>
  <c r="F200" i="4"/>
  <c r="G200" i="4" s="1"/>
  <c r="F246" i="4"/>
  <c r="G246" i="4" s="1"/>
  <c r="F166" i="4"/>
  <c r="G166" i="4" s="1"/>
  <c r="F41" i="4"/>
  <c r="G41" i="4" s="1"/>
  <c r="D99" i="4"/>
  <c r="F80" i="4"/>
  <c r="G80" i="4" s="1"/>
  <c r="F172" i="4"/>
  <c r="G172" i="4" s="1"/>
  <c r="D114" i="4"/>
  <c r="D128" i="4"/>
  <c r="D93" i="4"/>
  <c r="D254" i="4"/>
  <c r="F241" i="4"/>
  <c r="G241" i="4" s="1"/>
  <c r="D204" i="4"/>
  <c r="F194" i="4"/>
  <c r="G194" i="4" s="1"/>
  <c r="F176" i="4"/>
  <c r="G176" i="4" s="1"/>
  <c r="F25" i="4"/>
  <c r="G25" i="4" s="1"/>
  <c r="D123" i="4"/>
  <c r="D226" i="4"/>
  <c r="F218" i="4"/>
  <c r="G218" i="4" s="1"/>
  <c r="D72" i="4"/>
  <c r="F257" i="4"/>
  <c r="G257" i="4" s="1"/>
  <c r="F105" i="4"/>
  <c r="G105" i="4" s="1"/>
  <c r="F260" i="4"/>
  <c r="G260" i="4" s="1"/>
  <c r="D138" i="4"/>
  <c r="D74" i="4"/>
  <c r="D13" i="4"/>
  <c r="F251" i="4"/>
  <c r="G251" i="4" s="1"/>
  <c r="D165" i="4"/>
  <c r="F82" i="4"/>
  <c r="G82" i="4" s="1"/>
  <c r="D81" i="4"/>
  <c r="F30" i="4"/>
  <c r="G30" i="4" s="1"/>
  <c r="F59" i="4"/>
  <c r="G59" i="4" s="1"/>
  <c r="F27" i="4"/>
  <c r="G27" i="4" s="1"/>
  <c r="F57" i="4"/>
  <c r="G57" i="4" s="1"/>
  <c r="F42" i="4"/>
  <c r="G42" i="4" s="1"/>
  <c r="D190" i="4"/>
  <c r="D166" i="4"/>
  <c r="D153" i="4"/>
  <c r="D244" i="4"/>
  <c r="D184" i="4"/>
  <c r="D76" i="4"/>
  <c r="D210" i="4"/>
  <c r="F191" i="4"/>
  <c r="G191" i="4" s="1"/>
  <c r="F131" i="4"/>
  <c r="G131" i="4" s="1"/>
  <c r="F228" i="4"/>
  <c r="G228" i="4" s="1"/>
  <c r="D154" i="4"/>
  <c r="F177" i="4"/>
  <c r="G177" i="4" s="1"/>
  <c r="F65" i="4"/>
  <c r="G65" i="4" s="1"/>
  <c r="F256" i="4"/>
  <c r="G256" i="4" s="1"/>
  <c r="F183" i="4"/>
  <c r="G183" i="4" s="1"/>
  <c r="D25" i="4"/>
  <c r="D227" i="4"/>
  <c r="D18" i="4"/>
  <c r="D83" i="4"/>
  <c r="D32" i="4"/>
  <c r="D195" i="4"/>
  <c r="F111" i="4"/>
  <c r="G111" i="4" s="1"/>
  <c r="F210" i="4"/>
  <c r="G210" i="4" s="1"/>
  <c r="F72" i="4"/>
  <c r="G72" i="4" s="1"/>
  <c r="D30" i="4"/>
  <c r="F94" i="4"/>
  <c r="G94" i="4" s="1"/>
  <c r="D143" i="4"/>
  <c r="D221" i="4"/>
  <c r="F144" i="4"/>
  <c r="G144" i="4" s="1"/>
  <c r="F29" i="4"/>
  <c r="G29" i="4" s="1"/>
  <c r="F50" i="4"/>
  <c r="G50" i="4" s="1"/>
  <c r="F116" i="4"/>
  <c r="G116" i="4" s="1"/>
  <c r="F204" i="4"/>
  <c r="G204" i="4" s="1"/>
  <c r="D237" i="4"/>
  <c r="F173" i="4"/>
  <c r="G173" i="4" s="1"/>
  <c r="F232" i="4"/>
  <c r="G232" i="4" s="1"/>
  <c r="F188" i="4"/>
  <c r="G188" i="4" s="1"/>
  <c r="F102" i="4"/>
  <c r="G102" i="4" s="1"/>
  <c r="F226" i="4"/>
  <c r="G226" i="4" s="1"/>
  <c r="F98" i="4"/>
  <c r="G98" i="4" s="1"/>
  <c r="D260" i="4"/>
  <c r="F263" i="4"/>
  <c r="G263" i="4" s="1"/>
  <c r="F49" i="4"/>
  <c r="G49" i="4" s="1"/>
  <c r="F43" i="4"/>
  <c r="G43" i="4" s="1"/>
  <c r="F90" i="4"/>
  <c r="G90" i="4" s="1"/>
  <c r="F143" i="4"/>
  <c r="G143" i="4" s="1"/>
  <c r="D207" i="4"/>
  <c r="D257" i="4"/>
  <c r="D89" i="4"/>
  <c r="D50" i="4"/>
  <c r="A8" i="4"/>
  <c r="D64" i="4"/>
  <c r="F110" i="4"/>
  <c r="G110" i="4" s="1"/>
  <c r="D12" i="4"/>
  <c r="F245" i="4"/>
  <c r="G245" i="4" s="1"/>
  <c r="F178" i="4"/>
  <c r="G178" i="4" s="1"/>
  <c r="F60" i="4"/>
  <c r="G60" i="4" s="1"/>
  <c r="D193" i="4"/>
  <c r="D225" i="4"/>
  <c r="F75" i="4"/>
  <c r="G75" i="4" s="1"/>
  <c r="D200" i="4"/>
  <c r="F140" i="4"/>
  <c r="G140" i="4" s="1"/>
  <c r="F126" i="4"/>
  <c r="G126" i="4" s="1"/>
  <c r="F123" i="4"/>
  <c r="G123" i="4" s="1"/>
  <c r="F182" i="4"/>
  <c r="G182" i="4" s="1"/>
  <c r="F149" i="4"/>
  <c r="G149" i="4" s="1"/>
  <c r="D176" i="4"/>
  <c r="F118" i="4"/>
  <c r="G118" i="4" s="1"/>
  <c r="D136" i="4"/>
  <c r="F259" i="4"/>
  <c r="G259" i="4" s="1"/>
  <c r="D158" i="4"/>
  <c r="D205" i="4"/>
  <c r="D214" i="4"/>
  <c r="F227" i="4"/>
  <c r="G227" i="4" s="1"/>
  <c r="D109" i="4"/>
  <c r="F38" i="4"/>
  <c r="G38" i="4" s="1"/>
  <c r="D78" i="4"/>
  <c r="D141" i="4"/>
  <c r="F62" i="4"/>
  <c r="G62" i="4" s="1"/>
  <c r="F236" i="4"/>
  <c r="G236" i="4" s="1"/>
  <c r="D119" i="4"/>
  <c r="D183" i="4"/>
  <c r="D188" i="4"/>
  <c r="D265" i="4"/>
  <c r="D171" i="4"/>
  <c r="D86" i="4"/>
  <c r="D178" i="4"/>
  <c r="D191" i="4"/>
  <c r="F196" i="4"/>
  <c r="G196" i="4" s="1"/>
  <c r="F249" i="4"/>
  <c r="G249" i="4" s="1"/>
  <c r="D259" i="4"/>
  <c r="D144" i="4"/>
  <c r="F239" i="4"/>
  <c r="G239" i="4" s="1"/>
  <c r="F147" i="4"/>
  <c r="G147" i="4" s="1"/>
  <c r="F254" i="4"/>
  <c r="G254" i="4" s="1"/>
  <c r="F161" i="4"/>
  <c r="G161" i="4" s="1"/>
  <c r="F186" i="4"/>
  <c r="G186" i="4" s="1"/>
  <c r="F258" i="4"/>
  <c r="G258" i="4" s="1"/>
  <c r="F130" i="4"/>
  <c r="G130" i="4" s="1"/>
  <c r="F230" i="4"/>
  <c r="G230" i="4" s="1"/>
  <c r="F135" i="4"/>
  <c r="G135" i="4" s="1"/>
  <c r="D194" i="4"/>
  <c r="F133" i="4"/>
  <c r="G133" i="4" s="1"/>
  <c r="F91" i="4"/>
  <c r="G91" i="4" s="1"/>
  <c r="F199" i="4"/>
  <c r="G199" i="4" s="1"/>
  <c r="F139" i="4"/>
  <c r="G139" i="4" s="1"/>
  <c r="D147" i="4"/>
  <c r="F206" i="4"/>
  <c r="G206" i="4" s="1"/>
  <c r="F81" i="4"/>
  <c r="G81" i="4" s="1"/>
  <c r="F167" i="4"/>
  <c r="G167" i="4" s="1"/>
  <c r="F267" i="4"/>
  <c r="G267" i="4" s="1"/>
  <c r="D22" i="4"/>
  <c r="F64" i="4"/>
  <c r="G64" i="4" s="1"/>
  <c r="D187" i="4"/>
  <c r="D256" i="4"/>
  <c r="F53" i="4"/>
  <c r="G53" i="4" s="1"/>
  <c r="D17" i="4"/>
  <c r="F171" i="4"/>
  <c r="G171" i="4" s="1"/>
  <c r="F52" i="4"/>
  <c r="G52" i="4" s="1"/>
  <c r="D258" i="4"/>
  <c r="F224" i="4"/>
  <c r="G224" i="4" s="1"/>
  <c r="F132" i="4"/>
  <c r="G132" i="4" s="1"/>
  <c r="H132" i="4" s="1"/>
  <c r="I132" i="4" s="1"/>
  <c r="F95" i="4"/>
  <c r="G95" i="4" s="1"/>
  <c r="F142" i="4"/>
  <c r="G142" i="4" s="1"/>
  <c r="F174" i="4"/>
  <c r="G174" i="4" s="1"/>
  <c r="F209" i="4"/>
  <c r="G209" i="4" s="1"/>
  <c r="F154" i="4"/>
  <c r="G154" i="4" s="1"/>
  <c r="F100" i="4"/>
  <c r="G100" i="4" s="1"/>
  <c r="F69" i="4"/>
  <c r="G69" i="4" s="1"/>
  <c r="F165" i="4"/>
  <c r="G165" i="4" s="1"/>
  <c r="F36" i="4"/>
  <c r="G36" i="4" s="1"/>
  <c r="D37" i="4"/>
  <c r="F203" i="4"/>
  <c r="G203" i="4" s="1"/>
  <c r="F222" i="4"/>
  <c r="G222" i="4" s="1"/>
  <c r="F225" i="4"/>
  <c r="G225" i="4" s="1"/>
  <c r="F238" i="4"/>
  <c r="G238" i="4" s="1"/>
  <c r="D142" i="4"/>
  <c r="D111" i="4"/>
  <c r="D52" i="4"/>
  <c r="F106" i="4"/>
  <c r="G106" i="4" s="1"/>
  <c r="D159" i="4"/>
  <c r="F71" i="4"/>
  <c r="G71" i="4" s="1"/>
  <c r="D65" i="4"/>
  <c r="D113" i="4"/>
  <c r="H11" i="4" l="1"/>
  <c r="I11" i="4" s="1"/>
  <c r="H238" i="4"/>
  <c r="I238" i="4" s="1"/>
  <c r="H214" i="4"/>
  <c r="I214" i="4" s="1"/>
  <c r="H184" i="4"/>
  <c r="I184" i="4" s="1"/>
  <c r="H101" i="4"/>
  <c r="I101" i="4" s="1"/>
  <c r="H83" i="4"/>
  <c r="I83" i="4" s="1"/>
  <c r="C8" i="4"/>
  <c r="D8" i="4" s="1"/>
  <c r="F8" i="4"/>
  <c r="G8" i="4" s="1"/>
  <c r="H8" i="4" s="1"/>
  <c r="I8" i="4" s="1"/>
  <c r="H125" i="4"/>
  <c r="I125" i="4" s="1"/>
  <c r="H41" i="4"/>
  <c r="I41" i="4" s="1"/>
  <c r="H44" i="4"/>
  <c r="I44" i="4" s="1"/>
  <c r="H222" i="4"/>
  <c r="I222" i="4" s="1"/>
  <c r="H145" i="4"/>
  <c r="I145" i="4" s="1"/>
  <c r="H209" i="4"/>
  <c r="I209" i="4" s="1"/>
  <c r="H39" i="4"/>
  <c r="I39" i="4" s="1"/>
  <c r="H269" i="4"/>
  <c r="I269" i="4" s="1"/>
  <c r="H186" i="4"/>
  <c r="I186" i="4" s="1"/>
  <c r="H211" i="4"/>
  <c r="I211" i="4" s="1"/>
  <c r="H171" i="4"/>
  <c r="I171" i="4" s="1"/>
  <c r="H167" i="4"/>
  <c r="I167" i="4" s="1"/>
  <c r="H130" i="4"/>
  <c r="I130" i="4" s="1"/>
  <c r="H230" i="4"/>
  <c r="I230" i="4" s="1"/>
  <c r="H121" i="4"/>
  <c r="I121" i="4" s="1"/>
  <c r="H233" i="4"/>
  <c r="I233" i="4" s="1"/>
  <c r="H175" i="4"/>
  <c r="I175" i="4" s="1"/>
  <c r="H157" i="4"/>
  <c r="I157" i="4" s="1"/>
  <c r="H105" i="4"/>
  <c r="I105" i="4" s="1"/>
  <c r="H242" i="4"/>
  <c r="I242" i="4" s="1"/>
  <c r="H131" i="4"/>
  <c r="I131" i="4" s="1"/>
  <c r="H180" i="4"/>
  <c r="I180" i="4" s="1"/>
  <c r="H21" i="4"/>
  <c r="I21" i="4" s="1"/>
  <c r="H75" i="4"/>
  <c r="I75" i="4" s="1"/>
  <c r="H103" i="4"/>
  <c r="I103" i="4" s="1"/>
  <c r="H100" i="4"/>
  <c r="I100" i="4" s="1"/>
  <c r="H199" i="4"/>
  <c r="I199" i="4" s="1"/>
  <c r="H210" i="4"/>
  <c r="I210" i="4" s="1"/>
  <c r="H251" i="4"/>
  <c r="I251" i="4" s="1"/>
  <c r="H122" i="4"/>
  <c r="I122" i="4" s="1"/>
  <c r="H62" i="4"/>
  <c r="I62" i="4" s="1"/>
  <c r="H155" i="4"/>
  <c r="I155" i="4" s="1"/>
  <c r="H162" i="4"/>
  <c r="I162" i="4" s="1"/>
  <c r="H33" i="4"/>
  <c r="I33" i="4" s="1"/>
  <c r="H249" i="4"/>
  <c r="I249" i="4" s="1"/>
  <c r="H149" i="4"/>
  <c r="I149" i="4" s="1"/>
  <c r="H135" i="4"/>
  <c r="I135" i="4" s="1"/>
  <c r="H98" i="4"/>
  <c r="I98" i="4" s="1"/>
  <c r="H189" i="4"/>
  <c r="I189" i="4" s="1"/>
  <c r="H241" i="4"/>
  <c r="I241" i="4" s="1"/>
  <c r="H55" i="4"/>
  <c r="I55" i="4" s="1"/>
  <c r="H253" i="4"/>
  <c r="I253" i="4" s="1"/>
  <c r="H29" i="4"/>
  <c r="I29" i="4" s="1"/>
  <c r="H40" i="4"/>
  <c r="I40" i="4" s="1"/>
  <c r="H150" i="4"/>
  <c r="I150" i="4" s="1"/>
  <c r="H148" i="4"/>
  <c r="I148" i="4" s="1"/>
  <c r="H64" i="4"/>
  <c r="I64" i="4" s="1"/>
  <c r="H245" i="4"/>
  <c r="I245" i="4" s="1"/>
  <c r="H90" i="4"/>
  <c r="I90" i="4" s="1"/>
  <c r="H177" i="4"/>
  <c r="I177" i="4" s="1"/>
  <c r="H56" i="4"/>
  <c r="I56" i="4" s="1"/>
  <c r="H225" i="4"/>
  <c r="I225" i="4" s="1"/>
  <c r="H22" i="4"/>
  <c r="I22" i="4" s="1"/>
  <c r="H174" i="4"/>
  <c r="I174" i="4" s="1"/>
  <c r="H112" i="4"/>
  <c r="I112" i="4" s="1"/>
  <c r="H143" i="4"/>
  <c r="I143" i="4" s="1"/>
  <c r="H96" i="4"/>
  <c r="I96" i="4" s="1"/>
  <c r="H156" i="4"/>
  <c r="I156" i="4" s="1"/>
  <c r="H43" i="4"/>
  <c r="I43" i="4" s="1"/>
  <c r="H198" i="4"/>
  <c r="I198" i="4" s="1"/>
  <c r="H123" i="4"/>
  <c r="I123" i="4" s="1"/>
  <c r="H35" i="4"/>
  <c r="I35" i="4" s="1"/>
  <c r="H239" i="4"/>
  <c r="I239" i="4" s="1"/>
  <c r="H126" i="4"/>
  <c r="I126" i="4" s="1"/>
  <c r="H82" i="4"/>
  <c r="I82" i="4" s="1"/>
  <c r="H213" i="4"/>
  <c r="I213" i="4" s="1"/>
  <c r="H165" i="4"/>
  <c r="I165" i="4" s="1"/>
  <c r="H267" i="4"/>
  <c r="I267" i="4" s="1"/>
  <c r="H108" i="4"/>
  <c r="I108" i="4" s="1"/>
  <c r="H23" i="4"/>
  <c r="I23" i="4" s="1"/>
  <c r="H110" i="4"/>
  <c r="I110" i="4" s="1"/>
  <c r="H54" i="4"/>
  <c r="I54" i="4" s="1"/>
  <c r="H69" i="4"/>
  <c r="I69" i="4" s="1"/>
  <c r="H102" i="4"/>
  <c r="I102" i="4" s="1"/>
  <c r="H59" i="4"/>
  <c r="I59" i="4" s="1"/>
  <c r="H161" i="4"/>
  <c r="I161" i="4" s="1"/>
  <c r="H94" i="4"/>
  <c r="I94" i="4" s="1"/>
  <c r="H185" i="4"/>
  <c r="I185" i="4" s="1"/>
  <c r="H259" i="4"/>
  <c r="I259" i="4" s="1"/>
  <c r="H12" i="4"/>
  <c r="I12" i="4" s="1"/>
  <c r="H154" i="4"/>
  <c r="I154" i="4" s="1"/>
  <c r="H204" i="4"/>
  <c r="I204" i="4" s="1"/>
  <c r="H87" i="4"/>
  <c r="I87" i="4" s="1"/>
  <c r="H224" i="4"/>
  <c r="I224" i="4" s="1"/>
  <c r="H53" i="4"/>
  <c r="I53" i="4" s="1"/>
  <c r="H81" i="4"/>
  <c r="I81" i="4" s="1"/>
  <c r="H80" i="4"/>
  <c r="I80" i="4" s="1"/>
  <c r="H227" i="4"/>
  <c r="I227" i="4" s="1"/>
  <c r="H206" i="4"/>
  <c r="I206" i="4" s="1"/>
  <c r="H79" i="4"/>
  <c r="I79" i="4" s="1"/>
  <c r="H77" i="4"/>
  <c r="I77" i="4" s="1"/>
  <c r="H95" i="4"/>
  <c r="I95" i="4" s="1"/>
  <c r="H218" i="4"/>
  <c r="I218" i="4" s="1"/>
  <c r="H51" i="4"/>
  <c r="I51" i="4" s="1"/>
  <c r="H91" i="4"/>
  <c r="I91" i="4" s="1"/>
  <c r="H140" i="4"/>
  <c r="I140" i="4" s="1"/>
  <c r="H226" i="4"/>
  <c r="I226" i="4" s="1"/>
  <c r="H152" i="4"/>
  <c r="I152" i="4" s="1"/>
  <c r="H137" i="4"/>
  <c r="I137" i="4" s="1"/>
  <c r="H236" i="4"/>
  <c r="I236" i="4" s="1"/>
  <c r="H116" i="4"/>
  <c r="I116" i="4" s="1"/>
  <c r="H84" i="4"/>
  <c r="I84" i="4" s="1"/>
  <c r="H196" i="4"/>
  <c r="I196" i="4" s="1"/>
  <c r="H60" i="4"/>
  <c r="I60" i="4" s="1"/>
  <c r="H63" i="4"/>
  <c r="I63" i="4" s="1"/>
  <c r="H106" i="4"/>
  <c r="I106" i="4" s="1"/>
  <c r="H139" i="4"/>
  <c r="I139" i="4" s="1"/>
  <c r="H173" i="4"/>
  <c r="I173" i="4" s="1"/>
  <c r="H52" i="4"/>
  <c r="I52" i="4" s="1"/>
  <c r="H38" i="4"/>
  <c r="I38" i="4" s="1"/>
  <c r="H133" i="4"/>
  <c r="I133" i="4" s="1"/>
  <c r="H257" i="4"/>
  <c r="I257" i="4" s="1"/>
  <c r="H166" i="4"/>
  <c r="I166" i="4" s="1"/>
  <c r="H120" i="4"/>
  <c r="I120" i="4" s="1"/>
  <c r="H45" i="4"/>
  <c r="I45" i="4" s="1"/>
  <c r="H46" i="4"/>
  <c r="I46" i="4" s="1"/>
  <c r="H71" i="4"/>
  <c r="I71" i="4" s="1"/>
  <c r="H72" i="4"/>
  <c r="I72" i="4" s="1"/>
  <c r="H65" i="4"/>
  <c r="I65" i="4" s="1"/>
  <c r="H168" i="4"/>
  <c r="I168" i="4" s="1"/>
  <c r="H247" i="4"/>
  <c r="I247" i="4" s="1"/>
  <c r="H255" i="4"/>
  <c r="I255" i="4" s="1"/>
  <c r="H160" i="4"/>
  <c r="I160" i="4" s="1"/>
  <c r="H49" i="4"/>
  <c r="I49" i="4" s="1"/>
  <c r="H36" i="4"/>
  <c r="I36" i="4" s="1"/>
  <c r="H188" i="4"/>
  <c r="I188" i="4" s="1"/>
  <c r="H183" i="4"/>
  <c r="I183" i="4" s="1"/>
  <c r="H228" i="4"/>
  <c r="I228" i="4" s="1"/>
  <c r="H30" i="4"/>
  <c r="I30" i="4" s="1"/>
  <c r="H194" i="4"/>
  <c r="I194" i="4" s="1"/>
  <c r="H246" i="4"/>
  <c r="I246" i="4" s="1"/>
  <c r="H248" i="4"/>
  <c r="I248" i="4" s="1"/>
  <c r="H159" i="4"/>
  <c r="I159" i="4" s="1"/>
  <c r="H219" i="4"/>
  <c r="I219" i="4" s="1"/>
  <c r="H244" i="4"/>
  <c r="I244" i="4" s="1"/>
  <c r="H61" i="4"/>
  <c r="I61" i="4" s="1"/>
  <c r="H192" i="4"/>
  <c r="I192" i="4" s="1"/>
  <c r="H164" i="4"/>
  <c r="I164" i="4" s="1"/>
  <c r="H17" i="4"/>
  <c r="I17" i="4" s="1"/>
  <c r="H13" i="4"/>
  <c r="I13" i="4" s="1"/>
  <c r="H190" i="4"/>
  <c r="I190" i="4" s="1"/>
  <c r="H93" i="4"/>
  <c r="I93" i="4" s="1"/>
  <c r="H99" i="4"/>
  <c r="I99" i="4" s="1"/>
  <c r="H264" i="4"/>
  <c r="I264" i="4" s="1"/>
  <c r="H240" i="4"/>
  <c r="I240" i="4" s="1"/>
  <c r="H58" i="4"/>
  <c r="I58" i="4" s="1"/>
  <c r="H142" i="4"/>
  <c r="I142" i="4" s="1"/>
  <c r="H254" i="4"/>
  <c r="I254" i="4" s="1"/>
  <c r="H182" i="4"/>
  <c r="I182" i="4" s="1"/>
  <c r="H263" i="4"/>
  <c r="I263" i="4" s="1"/>
  <c r="H232" i="4"/>
  <c r="I232" i="4" s="1"/>
  <c r="H50" i="4"/>
  <c r="I50" i="4" s="1"/>
  <c r="H256" i="4"/>
  <c r="I256" i="4" s="1"/>
  <c r="H200" i="4"/>
  <c r="I200" i="4" s="1"/>
  <c r="H129" i="4"/>
  <c r="I129" i="4" s="1"/>
  <c r="H114" i="4"/>
  <c r="I114" i="4" s="1"/>
  <c r="H136" i="4"/>
  <c r="I136" i="4" s="1"/>
  <c r="H197" i="4"/>
  <c r="I197" i="4" s="1"/>
  <c r="H89" i="4"/>
  <c r="I89" i="4" s="1"/>
  <c r="H32" i="4"/>
  <c r="I32" i="4" s="1"/>
  <c r="H73" i="4"/>
  <c r="I73" i="4" s="1"/>
  <c r="H201" i="4"/>
  <c r="I201" i="4" s="1"/>
  <c r="H24" i="4"/>
  <c r="I24" i="4" s="1"/>
  <c r="H235" i="4"/>
  <c r="I235" i="4" s="1"/>
  <c r="H20" i="4"/>
  <c r="I20" i="4" s="1"/>
  <c r="H134" i="4"/>
  <c r="I134" i="4" s="1"/>
  <c r="H208" i="4"/>
  <c r="I208" i="4" s="1"/>
  <c r="H265" i="4"/>
  <c r="I265" i="4" s="1"/>
  <c r="H16" i="4"/>
  <c r="I16" i="4" s="1"/>
  <c r="H138" i="4"/>
  <c r="I138" i="4" s="1"/>
  <c r="H147" i="4"/>
  <c r="I147" i="4" s="1"/>
  <c r="H191" i="4"/>
  <c r="I191" i="4" s="1"/>
  <c r="H151" i="4"/>
  <c r="I151" i="4" s="1"/>
  <c r="H14" i="4"/>
  <c r="I14" i="4" s="1"/>
  <c r="H237" i="4"/>
  <c r="I237" i="4" s="1"/>
  <c r="H221" i="4"/>
  <c r="I221" i="4" s="1"/>
  <c r="H109" i="4"/>
  <c r="I109" i="4" s="1"/>
  <c r="H153" i="4"/>
  <c r="I153" i="4" s="1"/>
  <c r="H215" i="4"/>
  <c r="I215" i="4" s="1"/>
  <c r="H202" i="4"/>
  <c r="I202" i="4" s="1"/>
  <c r="H207" i="4"/>
  <c r="I207" i="4" s="1"/>
  <c r="H97" i="4"/>
  <c r="I97" i="4" s="1"/>
  <c r="H234" i="4"/>
  <c r="I234" i="4" s="1"/>
  <c r="H48" i="4"/>
  <c r="I48" i="4" s="1"/>
  <c r="H187" i="4"/>
  <c r="I187" i="4" s="1"/>
  <c r="H86" i="4"/>
  <c r="I86" i="4" s="1"/>
  <c r="H70" i="4"/>
  <c r="I70" i="4" s="1"/>
  <c r="H261" i="4"/>
  <c r="I261" i="4" s="1"/>
  <c r="H117" i="4"/>
  <c r="I117" i="4" s="1"/>
  <c r="H258" i="4"/>
  <c r="I258" i="4" s="1"/>
  <c r="H144" i="4"/>
  <c r="I144" i="4" s="1"/>
  <c r="H42" i="4"/>
  <c r="I42" i="4" s="1"/>
  <c r="H34" i="4"/>
  <c r="I34" i="4" s="1"/>
  <c r="H26" i="4"/>
  <c r="I26" i="4" s="1"/>
  <c r="H92" i="4"/>
  <c r="I92" i="4" s="1"/>
  <c r="H179" i="4"/>
  <c r="I179" i="4" s="1"/>
  <c r="H37" i="4"/>
  <c r="I37" i="4" s="1"/>
  <c r="H268" i="4"/>
  <c r="I268" i="4" s="1"/>
  <c r="H31" i="4"/>
  <c r="I31" i="4" s="1"/>
  <c r="H250" i="4"/>
  <c r="I250" i="4" s="1"/>
  <c r="H74" i="4"/>
  <c r="I74" i="4" s="1"/>
  <c r="H119" i="4"/>
  <c r="I119" i="4" s="1"/>
  <c r="H141" i="4"/>
  <c r="I141" i="4" s="1"/>
  <c r="H262" i="4"/>
  <c r="I262" i="4" s="1"/>
  <c r="H178" i="4"/>
  <c r="I178" i="4" s="1"/>
  <c r="H111" i="4"/>
  <c r="I111" i="4" s="1"/>
  <c r="H57" i="4"/>
  <c r="I57" i="4" s="1"/>
  <c r="H260" i="4"/>
  <c r="I260" i="4" s="1"/>
  <c r="H19" i="4"/>
  <c r="I19" i="4" s="1"/>
  <c r="H181" i="4"/>
  <c r="I181" i="4" s="1"/>
  <c r="H252" i="4"/>
  <c r="I252" i="4" s="1"/>
  <c r="H163" i="4"/>
  <c r="I163" i="4" s="1"/>
  <c r="H266" i="4"/>
  <c r="I266" i="4" s="1"/>
  <c r="H128" i="4"/>
  <c r="I128" i="4" s="1"/>
  <c r="H169" i="4"/>
  <c r="I169" i="4" s="1"/>
  <c r="H104" i="4"/>
  <c r="I104" i="4" s="1"/>
  <c r="H223" i="4"/>
  <c r="I223" i="4" s="1"/>
  <c r="H68" i="4"/>
  <c r="I68" i="4" s="1"/>
  <c r="H170" i="4"/>
  <c r="I170" i="4" s="1"/>
  <c r="H212" i="4"/>
  <c r="I212" i="4" s="1"/>
  <c r="H76" i="4"/>
  <c r="I76" i="4" s="1"/>
  <c r="H15" i="4"/>
  <c r="I15" i="4" s="1"/>
  <c r="H220" i="4"/>
  <c r="I220" i="4" s="1"/>
  <c r="H193" i="4"/>
  <c r="I193" i="4" s="1"/>
  <c r="H203" i="4"/>
  <c r="I203" i="4" s="1"/>
  <c r="H118" i="4"/>
  <c r="I118" i="4" s="1"/>
  <c r="H18" i="4"/>
  <c r="I18" i="4" s="1"/>
  <c r="H27" i="4"/>
  <c r="I27" i="4" s="1"/>
  <c r="H25" i="4"/>
  <c r="I25" i="4" s="1"/>
  <c r="H78" i="4"/>
  <c r="I78" i="4" s="1"/>
  <c r="H158" i="4"/>
  <c r="I158" i="4" s="1"/>
  <c r="H115" i="4"/>
  <c r="I115" i="4" s="1"/>
  <c r="H28" i="4"/>
  <c r="I28" i="4" s="1"/>
  <c r="H146" i="4"/>
  <c r="I146" i="4" s="1"/>
  <c r="H216" i="4"/>
  <c r="I216" i="4" s="1"/>
  <c r="H127" i="4"/>
  <c r="I127" i="4" s="1"/>
  <c r="H124" i="4"/>
  <c r="I124" i="4" s="1"/>
  <c r="H217" i="4"/>
  <c r="I217" i="4" s="1"/>
  <c r="H205" i="4"/>
  <c r="I205" i="4" s="1"/>
  <c r="H243" i="4"/>
  <c r="I243" i="4" s="1"/>
  <c r="H47" i="4"/>
  <c r="I47" i="4" s="1"/>
  <c r="H107" i="4"/>
  <c r="I107" i="4" s="1"/>
  <c r="H229" i="4"/>
  <c r="I229" i="4" s="1"/>
  <c r="H67" i="4"/>
  <c r="I67" i="4" s="1"/>
  <c r="H88" i="4"/>
  <c r="I88" i="4" s="1"/>
  <c r="H176" i="4"/>
  <c r="I176" i="4" s="1"/>
  <c r="H172" i="4"/>
  <c r="I172" i="4" s="1"/>
  <c r="H231" i="4"/>
  <c r="I231" i="4" s="1"/>
  <c r="H195" i="4"/>
  <c r="I195" i="4" s="1"/>
  <c r="H113" i="4"/>
  <c r="I113" i="4" s="1"/>
  <c r="H85" i="4"/>
  <c r="I85" i="4" s="1"/>
</calcChain>
</file>

<file path=xl/sharedStrings.xml><?xml version="1.0" encoding="utf-8"?>
<sst xmlns="http://schemas.openxmlformats.org/spreadsheetml/2006/main" count="655" uniqueCount="431">
  <si>
    <r>
      <t>Districtwide High-Poverty Schools Within the LEA</t>
    </r>
    <r>
      <rPr>
        <sz val="16"/>
        <color theme="0"/>
        <rFont val="Georgia"/>
        <family val="1"/>
      </rPr>
      <t xml:space="preserve"> </t>
    </r>
  </si>
  <si>
    <t>LEA Name</t>
  </si>
  <si>
    <t>LEA ID</t>
  </si>
  <si>
    <t>Total Number of Schools in the LEA</t>
  </si>
  <si>
    <t xml:space="preserve">Number of Schools in the Highest Quartile </t>
  </si>
  <si>
    <t>School Name</t>
  </si>
  <si>
    <t xml:space="preserve">4-Digit School Number </t>
  </si>
  <si>
    <t xml:space="preserve">Percentage of Economically Disadvantaged Students </t>
  </si>
  <si>
    <t xml:space="preserve">FY22 High-Poverty School </t>
  </si>
  <si>
    <t xml:space="preserve">Districtwide Maintenance of Fiscal Equity Calculations </t>
  </si>
  <si>
    <t xml:space="preserve">FY22 (School Year 2021-22) </t>
  </si>
  <si>
    <t>Total Amount of State and Local Funds 
Provided to All Schools 
Served by the LEA in FY22</t>
  </si>
  <si>
    <t>Number of Students Enrolled in the LEA 
from the Oct. 1, 2021 count</t>
  </si>
  <si>
    <r>
      <t xml:space="preserve">High-Poverty List of Schools in the LEA
</t>
    </r>
    <r>
      <rPr>
        <i/>
        <sz val="10"/>
        <color theme="0"/>
        <rFont val="Arial"/>
        <family val="2"/>
      </rPr>
      <t xml:space="preserve">(pulled from prior sheet) </t>
    </r>
  </si>
  <si>
    <t>FY22 Total Amount of 
State &amp; Local Funds 
Allocated to School</t>
  </si>
  <si>
    <t xml:space="preserve">Number of Students Enrolled
in the School from the
 Oct. 1, 2021 Count </t>
  </si>
  <si>
    <t xml:space="preserve">Per Pupil Amount 
for FY22 </t>
  </si>
  <si>
    <t>High-Poverty School 
Per Pupil Reduction
in State &amp; Local Funds</t>
  </si>
  <si>
    <t>LEA Maintained Fiscal Equity for School</t>
  </si>
  <si>
    <t xml:space="preserve">Districtwide Maintenance of Staffing Equity Calculations </t>
  </si>
  <si>
    <t>Total Amount of FTEs of Staff in All Schools
Served by the LEA in FY22</t>
  </si>
  <si>
    <t>High-Poverty School 
FTE Reduction, if any</t>
  </si>
  <si>
    <t>LEA Maintained Staffing Equity for School</t>
  </si>
  <si>
    <t>ePlan Organization Name</t>
  </si>
  <si>
    <t>County</t>
  </si>
  <si>
    <t>CORE/Regional Consultant</t>
  </si>
  <si>
    <t>Organization Number</t>
  </si>
  <si>
    <t>Achievement School District</t>
  </si>
  <si>
    <t>Davidson</t>
  </si>
  <si>
    <t>Urban, Region</t>
  </si>
  <si>
    <t>Alamo City Schools</t>
  </si>
  <si>
    <t>Alamo</t>
  </si>
  <si>
    <t>Crockett</t>
  </si>
  <si>
    <t>West, Region</t>
  </si>
  <si>
    <t>Alcoa City Schools</t>
  </si>
  <si>
    <t>Alcoa</t>
  </si>
  <si>
    <t>Blount</t>
  </si>
  <si>
    <t>East, Region</t>
  </si>
  <si>
    <t>Alvin C York Institute</t>
  </si>
  <si>
    <t>Fentress</t>
  </si>
  <si>
    <t>Middle, Region</t>
  </si>
  <si>
    <t>Anderson County Schools</t>
  </si>
  <si>
    <t>Anderson County</t>
  </si>
  <si>
    <t>Anderson</t>
  </si>
  <si>
    <t>Arlington Community Schools</t>
  </si>
  <si>
    <t>Arlington</t>
  </si>
  <si>
    <t>Shelby</t>
  </si>
  <si>
    <t>Athens City Schools</t>
  </si>
  <si>
    <t>Athens</t>
  </si>
  <si>
    <t>McMinn</t>
  </si>
  <si>
    <t>Bartlett City Schools</t>
  </si>
  <si>
    <t>Bartlett</t>
  </si>
  <si>
    <t>Bedford County Schools</t>
  </si>
  <si>
    <t>Bedford County</t>
  </si>
  <si>
    <t>Bedford</t>
  </si>
  <si>
    <t>Bells City School District</t>
  </si>
  <si>
    <t>Bells</t>
  </si>
  <si>
    <t>Benton County Schools</t>
  </si>
  <si>
    <t>Benton County</t>
  </si>
  <si>
    <t>Benton</t>
  </si>
  <si>
    <t>Bledsoe County Schools</t>
  </si>
  <si>
    <t>Bledsoe County</t>
  </si>
  <si>
    <t>Bledsoe</t>
  </si>
  <si>
    <t>Blount County Schools</t>
  </si>
  <si>
    <t>Blount County</t>
  </si>
  <si>
    <t>Bradford SSD</t>
  </si>
  <si>
    <t>Bradford</t>
  </si>
  <si>
    <t>Gibson</t>
  </si>
  <si>
    <t>Bradley County Schools</t>
  </si>
  <si>
    <t>Bradley County</t>
  </si>
  <si>
    <t>Bradley</t>
  </si>
  <si>
    <t>Bristol City Schools</t>
  </si>
  <si>
    <t>Bristol</t>
  </si>
  <si>
    <t>Sullivan</t>
  </si>
  <si>
    <t>Campbell County Schools</t>
  </si>
  <si>
    <t>Campbell County</t>
  </si>
  <si>
    <t>Campbell</t>
  </si>
  <si>
    <t>Cannon County Schools</t>
  </si>
  <si>
    <t>Cannon County</t>
  </si>
  <si>
    <t>Cannon</t>
  </si>
  <si>
    <t>Carroll County Schools</t>
  </si>
  <si>
    <t>Carroll County</t>
  </si>
  <si>
    <t>Carroll</t>
  </si>
  <si>
    <t>Carter County Schools</t>
  </si>
  <si>
    <t>Carter County</t>
  </si>
  <si>
    <t>Carter</t>
  </si>
  <si>
    <t>Cheatham County Schools</t>
  </si>
  <si>
    <t>Cheatham County</t>
  </si>
  <si>
    <t>Cheatham</t>
  </si>
  <si>
    <t>Chester County Schools</t>
  </si>
  <si>
    <t>Chester County</t>
  </si>
  <si>
    <t>Chester</t>
  </si>
  <si>
    <t>Claiborne County Schools</t>
  </si>
  <si>
    <t>Claiborne County</t>
  </si>
  <si>
    <t>Claiborne</t>
  </si>
  <si>
    <t>Clay County Schools</t>
  </si>
  <si>
    <t>Clay County</t>
  </si>
  <si>
    <t>Clay</t>
  </si>
  <si>
    <t>Cleveland City Schools</t>
  </si>
  <si>
    <t>Cleveland</t>
  </si>
  <si>
    <t>Clinton City Schools</t>
  </si>
  <si>
    <t>Clinton</t>
  </si>
  <si>
    <t>Cocke County Schools</t>
  </si>
  <si>
    <t>Cocke County</t>
  </si>
  <si>
    <t>Cocke</t>
  </si>
  <si>
    <t>Coffee County Schools</t>
  </si>
  <si>
    <t>Coffee County</t>
  </si>
  <si>
    <t>Coffee</t>
  </si>
  <si>
    <t>Collierville Schools</t>
  </si>
  <si>
    <t>Collierville</t>
  </si>
  <si>
    <t>Crockett County Schools</t>
  </si>
  <si>
    <t>Crockett County</t>
  </si>
  <si>
    <t>Cumberland County Schools</t>
  </si>
  <si>
    <t>Cumberland County</t>
  </si>
  <si>
    <t>Cumberland</t>
  </si>
  <si>
    <t>Davidson County Schools (MNPS)</t>
  </si>
  <si>
    <t>Davidson County</t>
  </si>
  <si>
    <t>Dayton City Schools</t>
  </si>
  <si>
    <t>Dayton</t>
  </si>
  <si>
    <t>Rhea</t>
  </si>
  <si>
    <t>Decatur County Schools</t>
  </si>
  <si>
    <t>Decatur County</t>
  </si>
  <si>
    <t>Decatur</t>
  </si>
  <si>
    <t>DeKalb County Schools</t>
  </si>
  <si>
    <t>DeKalb County</t>
  </si>
  <si>
    <t>Dekalb</t>
  </si>
  <si>
    <t>Department Of Children's Services Education Division</t>
  </si>
  <si>
    <t>Dept Of Correction</t>
  </si>
  <si>
    <t>Dickson County Schools</t>
  </si>
  <si>
    <t>Dickson County</t>
  </si>
  <si>
    <t>Dickson</t>
  </si>
  <si>
    <t>Dyer County Schools</t>
  </si>
  <si>
    <t>Dyer County</t>
  </si>
  <si>
    <t>Dyer</t>
  </si>
  <si>
    <t>Dyersburg City Schools</t>
  </si>
  <si>
    <t>Dyersburg</t>
  </si>
  <si>
    <t>Elizabethton City Schools</t>
  </si>
  <si>
    <t>Elizabethton</t>
  </si>
  <si>
    <t>Etowah City School System</t>
  </si>
  <si>
    <t>Etowah</t>
  </si>
  <si>
    <t>Fayette County Public Schools</t>
  </si>
  <si>
    <t>Fayette</t>
  </si>
  <si>
    <t>Fayetteville City Schools</t>
  </si>
  <si>
    <t>Fayetteville</t>
  </si>
  <si>
    <t>Lincoln</t>
  </si>
  <si>
    <t>Fentress County Schools</t>
  </si>
  <si>
    <t>Fentress County</t>
  </si>
  <si>
    <t>Franklin County Schools</t>
  </si>
  <si>
    <t>Franklin County</t>
  </si>
  <si>
    <t>Franklin</t>
  </si>
  <si>
    <t>Franklin SSD</t>
  </si>
  <si>
    <t>Williamson</t>
  </si>
  <si>
    <t>Germantown Municipal School District</t>
  </si>
  <si>
    <t>Germantown</t>
  </si>
  <si>
    <t>Gibson County SSD</t>
  </si>
  <si>
    <t>Gibson Co Sp Dist</t>
  </si>
  <si>
    <t>Giles County Schools</t>
  </si>
  <si>
    <t>Giles County</t>
  </si>
  <si>
    <t>Giles</t>
  </si>
  <si>
    <t>Grainger County Schools</t>
  </si>
  <si>
    <t>Grainger County</t>
  </si>
  <si>
    <t>Grainger</t>
  </si>
  <si>
    <t>Greene County Schools</t>
  </si>
  <si>
    <t>Greene County</t>
  </si>
  <si>
    <t>Greene</t>
  </si>
  <si>
    <t>Greeneville City Schools</t>
  </si>
  <si>
    <t>Greeneville</t>
  </si>
  <si>
    <t>Grundy County Schools</t>
  </si>
  <si>
    <t>Grundy County</t>
  </si>
  <si>
    <t>Grundy</t>
  </si>
  <si>
    <t>Hamblen County Schools</t>
  </si>
  <si>
    <t>Hamblen County</t>
  </si>
  <si>
    <t>Hamblen</t>
  </si>
  <si>
    <t>Hamilton County Schools</t>
  </si>
  <si>
    <t>Hamilton County</t>
  </si>
  <si>
    <t>Hamilton</t>
  </si>
  <si>
    <t>Hancock County Schools</t>
  </si>
  <si>
    <t>Hancock County</t>
  </si>
  <si>
    <t>Hancock</t>
  </si>
  <si>
    <t>Hardeman County Schools</t>
  </si>
  <si>
    <t>Hardeman</t>
  </si>
  <si>
    <t>Hardin County Schools</t>
  </si>
  <si>
    <t>Hardin County</t>
  </si>
  <si>
    <t>Hardin</t>
  </si>
  <si>
    <t>Hawkins County Schools</t>
  </si>
  <si>
    <t>Hawkins County</t>
  </si>
  <si>
    <t>Hawkins</t>
  </si>
  <si>
    <t>Haywood County Schools</t>
  </si>
  <si>
    <t>Haywood County</t>
  </si>
  <si>
    <t>Haywood</t>
  </si>
  <si>
    <t>Henderson County Schools</t>
  </si>
  <si>
    <t>Henderson County</t>
  </si>
  <si>
    <t>Henderson</t>
  </si>
  <si>
    <t>Henry County Schools</t>
  </si>
  <si>
    <t>Henry County</t>
  </si>
  <si>
    <t>Henry</t>
  </si>
  <si>
    <t>Hickman County Schools</t>
  </si>
  <si>
    <t>Hickman County</t>
  </si>
  <si>
    <t>Hickman</t>
  </si>
  <si>
    <t>Hollow Rock - Bruceton SSD</t>
  </si>
  <si>
    <t>Hollow Rock - Bruceton</t>
  </si>
  <si>
    <t>Houston County Schools</t>
  </si>
  <si>
    <t>Houston County</t>
  </si>
  <si>
    <t>Houston</t>
  </si>
  <si>
    <t>Humboldt City Schools</t>
  </si>
  <si>
    <t>Humphreys County Schools</t>
  </si>
  <si>
    <t>Humphreys County</t>
  </si>
  <si>
    <t>Humphreys</t>
  </si>
  <si>
    <t>Huntingdon Special School District</t>
  </si>
  <si>
    <t>Jackson County Schools</t>
  </si>
  <si>
    <t>Jackson County</t>
  </si>
  <si>
    <t>Jackson</t>
  </si>
  <si>
    <t>Jefferson County Schools</t>
  </si>
  <si>
    <t>Jefferson County</t>
  </si>
  <si>
    <t>Jefferson</t>
  </si>
  <si>
    <t>Johnson City Schools</t>
  </si>
  <si>
    <t>Johnson City</t>
  </si>
  <si>
    <t>Washington</t>
  </si>
  <si>
    <t>Johnson County Schools</t>
  </si>
  <si>
    <t>Johnson County</t>
  </si>
  <si>
    <t>Johnson</t>
  </si>
  <si>
    <t>Kingsport City Schools</t>
  </si>
  <si>
    <t>Kingsport</t>
  </si>
  <si>
    <t>Knox County Schools</t>
  </si>
  <si>
    <t>Knox County</t>
  </si>
  <si>
    <t>Knox</t>
  </si>
  <si>
    <t>Lake County Schools</t>
  </si>
  <si>
    <t>Lake County</t>
  </si>
  <si>
    <t>Lake</t>
  </si>
  <si>
    <t>Lakeland School System</t>
  </si>
  <si>
    <t>Lakeland</t>
  </si>
  <si>
    <t>Lauderdale County Schools</t>
  </si>
  <si>
    <t>Lauderdale County</t>
  </si>
  <si>
    <t>Lauderdale</t>
  </si>
  <si>
    <t>Lawrence County Schools</t>
  </si>
  <si>
    <t>Lawrence County</t>
  </si>
  <si>
    <t>Lawrence</t>
  </si>
  <si>
    <t>Lebanon City Schools</t>
  </si>
  <si>
    <t>Lebanon</t>
  </si>
  <si>
    <t>Wilson</t>
  </si>
  <si>
    <t>Lenoir City Schools</t>
  </si>
  <si>
    <t>Lenoir City</t>
  </si>
  <si>
    <t>Loudon</t>
  </si>
  <si>
    <t>Lewis County Schools</t>
  </si>
  <si>
    <t>Lewis County</t>
  </si>
  <si>
    <t>Lewis</t>
  </si>
  <si>
    <t>Lexington City Schools</t>
  </si>
  <si>
    <t>Lexington</t>
  </si>
  <si>
    <t>Lincoln County Schools</t>
  </si>
  <si>
    <t>Lincoln County</t>
  </si>
  <si>
    <t>Loudon County Schools</t>
  </si>
  <si>
    <t>Loudon County</t>
  </si>
  <si>
    <t>Macon County Schools</t>
  </si>
  <si>
    <t>Macon County</t>
  </si>
  <si>
    <t>Macon</t>
  </si>
  <si>
    <t>Madison County Schools</t>
  </si>
  <si>
    <t>Madison County</t>
  </si>
  <si>
    <t>Madison</t>
  </si>
  <si>
    <t>Manchester City Schools</t>
  </si>
  <si>
    <t>Manchester</t>
  </si>
  <si>
    <t>Marion County Schools</t>
  </si>
  <si>
    <t>Marion County</t>
  </si>
  <si>
    <t>Marion</t>
  </si>
  <si>
    <t>Marshall County Schools</t>
  </si>
  <si>
    <t>Marshall County</t>
  </si>
  <si>
    <t>Marshall</t>
  </si>
  <si>
    <t>Maryville City Schools</t>
  </si>
  <si>
    <t>Maryville</t>
  </si>
  <si>
    <t>Maury County Schools</t>
  </si>
  <si>
    <t>Maury County</t>
  </si>
  <si>
    <t>Maury</t>
  </si>
  <si>
    <t>McKenzie SSD</t>
  </si>
  <si>
    <t>McKenzie</t>
  </si>
  <si>
    <t>McMinn County Schools</t>
  </si>
  <si>
    <t>McMinn County</t>
  </si>
  <si>
    <t>McNairy County Schools</t>
  </si>
  <si>
    <t>McNairy County</t>
  </si>
  <si>
    <t>McNairy</t>
  </si>
  <si>
    <t>Meigs County Schools</t>
  </si>
  <si>
    <t>Meigs County</t>
  </si>
  <si>
    <t>Meigs</t>
  </si>
  <si>
    <t>Milan SSD</t>
  </si>
  <si>
    <t>Milan</t>
  </si>
  <si>
    <t>Millington Municipal Schools</t>
  </si>
  <si>
    <t>Monroe County Schools</t>
  </si>
  <si>
    <t>Monroe County</t>
  </si>
  <si>
    <t>Monroe</t>
  </si>
  <si>
    <t>Montgomery County Schools</t>
  </si>
  <si>
    <t>Montgomery County</t>
  </si>
  <si>
    <t>Montgomery</t>
  </si>
  <si>
    <t>Moore County Schools</t>
  </si>
  <si>
    <t>Moore County</t>
  </si>
  <si>
    <t>Moore</t>
  </si>
  <si>
    <t>Morgan County Schools</t>
  </si>
  <si>
    <t>Morgan County</t>
  </si>
  <si>
    <t>Morgan</t>
  </si>
  <si>
    <t>Murfreesboro City Schools</t>
  </si>
  <si>
    <t>Murfreesboro</t>
  </si>
  <si>
    <t>Rutherford</t>
  </si>
  <si>
    <t>Newport City Schools</t>
  </si>
  <si>
    <t>Newport</t>
  </si>
  <si>
    <t>Oak Ridge Schools</t>
  </si>
  <si>
    <t>Oak Ridge</t>
  </si>
  <si>
    <t>Obion County Schools</t>
  </si>
  <si>
    <t>Obion County</t>
  </si>
  <si>
    <t>Obion</t>
  </si>
  <si>
    <t>Oneida SSD</t>
  </si>
  <si>
    <t>Oneida</t>
  </si>
  <si>
    <t>Scott</t>
  </si>
  <si>
    <t>Overton County Schools</t>
  </si>
  <si>
    <t>Overton County</t>
  </si>
  <si>
    <t>Overton</t>
  </si>
  <si>
    <t>Paris SSD</t>
  </si>
  <si>
    <t>Paris</t>
  </si>
  <si>
    <t>Perry County Schools</t>
  </si>
  <si>
    <t>Perry County</t>
  </si>
  <si>
    <t>Perry</t>
  </si>
  <si>
    <t>Pickett County Schools</t>
  </si>
  <si>
    <t>Pickett County</t>
  </si>
  <si>
    <t>Pickett</t>
  </si>
  <si>
    <t>Polk County Schools</t>
  </si>
  <si>
    <t>Polk County</t>
  </si>
  <si>
    <t>Polk</t>
  </si>
  <si>
    <t>Putnam County Schools</t>
  </si>
  <si>
    <t>Putnam County</t>
  </si>
  <si>
    <t>Putnam</t>
  </si>
  <si>
    <t>Rhea County Schools</t>
  </si>
  <si>
    <t>Rhea County</t>
  </si>
  <si>
    <t>Richard City Schools</t>
  </si>
  <si>
    <t>Richard City</t>
  </si>
  <si>
    <t>Roane County Schools</t>
  </si>
  <si>
    <t>Roane County</t>
  </si>
  <si>
    <t>Roane</t>
  </si>
  <si>
    <t>Robertson County Schools</t>
  </si>
  <si>
    <t>Robertson County</t>
  </si>
  <si>
    <t>Robertson</t>
  </si>
  <si>
    <t>Rogersville City Schools</t>
  </si>
  <si>
    <t>Rogersville</t>
  </si>
  <si>
    <t>Rutherford County Schools</t>
  </si>
  <si>
    <t>Rutherford County</t>
  </si>
  <si>
    <t>Scott County Schools</t>
  </si>
  <si>
    <t>Scott County</t>
  </si>
  <si>
    <t>Sequatchie County Schools</t>
  </si>
  <si>
    <t>Sequatchie County</t>
  </si>
  <si>
    <t>Sequatchie</t>
  </si>
  <si>
    <t>Sevier County Schools</t>
  </si>
  <si>
    <t>Sevier County</t>
  </si>
  <si>
    <t>Sevier</t>
  </si>
  <si>
    <t>Shelby County Schools</t>
  </si>
  <si>
    <t>Shelby County</t>
  </si>
  <si>
    <t>Smith County Schools</t>
  </si>
  <si>
    <t>Smith County</t>
  </si>
  <si>
    <t>Smith</t>
  </si>
  <si>
    <t>South Carroll SSD</t>
  </si>
  <si>
    <t>South Carroll</t>
  </si>
  <si>
    <t>Stewart County Schools</t>
  </si>
  <si>
    <t>Stewart County</t>
  </si>
  <si>
    <t>Stewart</t>
  </si>
  <si>
    <t>Sullivan County Schools</t>
  </si>
  <si>
    <t>Sullivan County</t>
  </si>
  <si>
    <t>Sumner County Schools</t>
  </si>
  <si>
    <t>Sumner County</t>
  </si>
  <si>
    <t>Sumner</t>
  </si>
  <si>
    <t>Sweetwater City Schools</t>
  </si>
  <si>
    <t>Sweetwater</t>
  </si>
  <si>
    <t>Tennessee Department of Education</t>
  </si>
  <si>
    <t>Tennessee Public Charter School Commission</t>
  </si>
  <si>
    <t>Tennessee School for Blind</t>
  </si>
  <si>
    <t>Unspecified</t>
  </si>
  <si>
    <t>Tennessee School for the Deaf</t>
  </si>
  <si>
    <t>Tennessee State Board of Education</t>
  </si>
  <si>
    <t>Tipton County Schools</t>
  </si>
  <si>
    <t>Tipton County</t>
  </si>
  <si>
    <t>Tipton</t>
  </si>
  <si>
    <t>Trenton SSD</t>
  </si>
  <si>
    <t>Trenton</t>
  </si>
  <si>
    <t>Trousdale County Schools</t>
  </si>
  <si>
    <t>Trousdale County</t>
  </si>
  <si>
    <t>Trousdale</t>
  </si>
  <si>
    <t>Tullahoma City Schools</t>
  </si>
  <si>
    <t>Tullahoma</t>
  </si>
  <si>
    <t>Unicoi County Schools</t>
  </si>
  <si>
    <t>Unicoi County</t>
  </si>
  <si>
    <t>Unicoi</t>
  </si>
  <si>
    <t>Union City Schools</t>
  </si>
  <si>
    <t>Union City</t>
  </si>
  <si>
    <t>Union County Schools</t>
  </si>
  <si>
    <t>Union County</t>
  </si>
  <si>
    <t>Union</t>
  </si>
  <si>
    <t>Van Buren County Schools</t>
  </si>
  <si>
    <t>Van Buren County</t>
  </si>
  <si>
    <t>Van Buren</t>
  </si>
  <si>
    <t>Warren County Schools</t>
  </si>
  <si>
    <t>Warren County</t>
  </si>
  <si>
    <t>Warren</t>
  </si>
  <si>
    <t>Washington County Schools</t>
  </si>
  <si>
    <t>Washington County</t>
  </si>
  <si>
    <t>Wayne County Schools</t>
  </si>
  <si>
    <t>Wayne County</t>
  </si>
  <si>
    <t>Wayne</t>
  </si>
  <si>
    <t>Weakley County Schools</t>
  </si>
  <si>
    <t>Weakley County</t>
  </si>
  <si>
    <t>Weakley</t>
  </si>
  <si>
    <t>West Carroll SSD</t>
  </si>
  <si>
    <t>West Carroll Sp Dist</t>
  </si>
  <si>
    <t>West Tennessee School for the Deaf</t>
  </si>
  <si>
    <t>White County Schools</t>
  </si>
  <si>
    <t>White County</t>
  </si>
  <si>
    <t>White</t>
  </si>
  <si>
    <t>Williamson County Schools</t>
  </si>
  <si>
    <t>Williamson County</t>
  </si>
  <si>
    <t>Wilson County Schools</t>
  </si>
  <si>
    <t>Wilson County</t>
  </si>
  <si>
    <r>
      <t xml:space="preserve">Process Steps: 
</t>
    </r>
    <r>
      <rPr>
        <sz val="10"/>
        <rFont val="Arial"/>
        <family val="2"/>
      </rPr>
      <t xml:space="preserve">1. Rank each school in the LEA by its percentage of economically disadvantaged students, from highest percentage to lowest percentage in FY23. </t>
    </r>
    <r>
      <rPr>
        <i/>
        <sz val="10"/>
        <rFont val="Arial"/>
        <family val="2"/>
      </rPr>
      <t>If the LEA does not order them by rank, the other sheets will not function correctly.</t>
    </r>
    <r>
      <rPr>
        <sz val="10"/>
        <rFont val="Arial"/>
        <family val="2"/>
      </rPr>
      <t xml:space="preserve">
2. Divide the total number of schools in the LEA by 4 to determine the number of school in the highest quartile. </t>
    </r>
    <r>
      <rPr>
        <i/>
        <sz val="10"/>
        <rFont val="Arial"/>
        <family val="2"/>
      </rPr>
      <t>(All "Yes" schools must be listed above any "No" schools.)</t>
    </r>
    <r>
      <rPr>
        <sz val="10"/>
        <rFont val="Arial"/>
        <family val="2"/>
      </rPr>
      <t xml:space="preserve">
3. The number of schools identified in Step 2 are the LEA's high-poverty schools. 
</t>
    </r>
    <r>
      <rPr>
        <i/>
        <sz val="10"/>
        <rFont val="Arial"/>
        <family val="2"/>
      </rPr>
      <t xml:space="preserve">Note: Fiscal and Staffing equity data must be submitted for the schools identified in the highest quartile. </t>
    </r>
  </si>
  <si>
    <t>Total Amount of State and Local Funds 
Provided to All Schools 
Served by the LEA in FY23</t>
  </si>
  <si>
    <t>Number of Students Enrolled in the LEA 
from the Oct. 1, 2022 count</t>
  </si>
  <si>
    <t>State and Local Per-Pupil Amount for FY23</t>
  </si>
  <si>
    <t xml:space="preserve">FY23 (School Year 2022-23) </t>
  </si>
  <si>
    <t>State and Local Per-Pupil Amount for FY22</t>
  </si>
  <si>
    <t>State and Local Per-Pupil Reduction in State and Local Funds, if any, for FY23</t>
  </si>
  <si>
    <t>FY23 Total Amount of 
State &amp; Local Funds 
Allocated to School</t>
  </si>
  <si>
    <t xml:space="preserve">Number of Students Enrolled
in the School from the
 Oct. 1, 2022 Count </t>
  </si>
  <si>
    <t>Per Pupil Amount 
for FY23</t>
  </si>
  <si>
    <t>Per Pupil Amount 
for FY22</t>
  </si>
  <si>
    <t>Total Amount of FTEs of Staff in All Schools
Served by the LEA in FY23</t>
  </si>
  <si>
    <t>Per-Pupil Number of FTEs for FY23</t>
  </si>
  <si>
    <t>Per-Pupil Number of FTEs for FY22</t>
  </si>
  <si>
    <t>LEA Per-Pupil FTE Reduction, if any, for FY23</t>
  </si>
  <si>
    <t>Total numbers of FTEs allocated to this school in FY23</t>
  </si>
  <si>
    <t xml:space="preserve">Number of Students Enrolled in the School from the 
Oct. 1, 2022 count </t>
  </si>
  <si>
    <t>Total Number of FTEs Allocated to This School in FY22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</si>
</sst>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0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4"/>
      <color theme="1"/>
      <name val="Arial"/>
      <family val="2"/>
    </font>
    <font>
      <b/>
      <sz val="16"/>
      <color theme="0"/>
      <name val="Georgia"/>
      <family val="1"/>
    </font>
    <font>
      <sz val="16"/>
      <color theme="0"/>
      <name val="Georgia"/>
      <family val="1"/>
    </font>
    <font>
      <i/>
      <sz val="10"/>
      <color theme="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 style="medium">
        <color theme="5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theme="5"/>
      </right>
      <top style="medium">
        <color indexed="64"/>
      </top>
      <bottom/>
      <diagonal/>
    </border>
    <border>
      <left style="medium">
        <color theme="5"/>
      </left>
      <right/>
      <top style="thin">
        <color theme="5"/>
      </top>
      <bottom style="thin">
        <color theme="5"/>
      </bottom>
      <diagonal/>
    </border>
    <border>
      <left/>
      <right style="medium">
        <color theme="5"/>
      </right>
      <top style="thin">
        <color theme="5"/>
      </top>
      <bottom style="thin">
        <color theme="5"/>
      </bottom>
      <diagonal/>
    </border>
    <border>
      <left style="medium">
        <color theme="5"/>
      </left>
      <right/>
      <top/>
      <bottom/>
      <diagonal/>
    </border>
    <border>
      <left/>
      <right style="medium">
        <color theme="5"/>
      </right>
      <top/>
      <bottom/>
      <diagonal/>
    </border>
    <border>
      <left/>
      <right/>
      <top/>
      <bottom style="thin">
        <color theme="5"/>
      </bottom>
      <diagonal/>
    </border>
    <border>
      <left style="medium">
        <color theme="5"/>
      </left>
      <right/>
      <top/>
      <bottom style="thin">
        <color theme="5"/>
      </bottom>
      <diagonal/>
    </border>
    <border>
      <left/>
      <right style="medium">
        <color theme="5"/>
      </right>
      <top/>
      <bottom style="thin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thin">
        <color theme="5"/>
      </top>
      <bottom style="medium">
        <color theme="5"/>
      </bottom>
      <diagonal/>
    </border>
    <border>
      <left/>
      <right/>
      <top style="thin">
        <color theme="5"/>
      </top>
      <bottom style="medium">
        <color theme="5"/>
      </bottom>
      <diagonal/>
    </border>
    <border>
      <left style="medium">
        <color theme="5"/>
      </left>
      <right/>
      <top style="medium">
        <color theme="5"/>
      </top>
      <bottom style="thin">
        <color indexed="64"/>
      </bottom>
      <diagonal/>
    </border>
    <border>
      <left/>
      <right style="thin">
        <color indexed="64"/>
      </right>
      <top style="medium">
        <color theme="5"/>
      </top>
      <bottom style="thin">
        <color indexed="64"/>
      </bottom>
      <diagonal/>
    </border>
    <border>
      <left style="thin">
        <color indexed="64"/>
      </left>
      <right style="medium">
        <color theme="5"/>
      </right>
      <top style="medium">
        <color theme="5"/>
      </top>
      <bottom style="thin">
        <color indexed="64"/>
      </bottom>
      <diagonal/>
    </border>
    <border>
      <left style="medium">
        <color theme="5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5"/>
      </right>
      <top style="thin">
        <color indexed="64"/>
      </top>
      <bottom style="thin">
        <color indexed="64"/>
      </bottom>
      <diagonal/>
    </border>
    <border>
      <left style="medium">
        <color theme="5"/>
      </left>
      <right/>
      <top style="thin">
        <color indexed="64"/>
      </top>
      <bottom style="medium">
        <color theme="5"/>
      </bottom>
      <diagonal/>
    </border>
    <border>
      <left/>
      <right style="thin">
        <color indexed="64"/>
      </right>
      <top style="thin">
        <color indexed="64"/>
      </top>
      <bottom style="medium">
        <color theme="5"/>
      </bottom>
      <diagonal/>
    </border>
    <border>
      <left style="thin">
        <color indexed="64"/>
      </left>
      <right style="medium">
        <color theme="5"/>
      </right>
      <top style="thin">
        <color indexed="64"/>
      </top>
      <bottom style="medium">
        <color theme="5"/>
      </bottom>
      <diagonal/>
    </border>
    <border>
      <left style="medium">
        <color theme="5"/>
      </left>
      <right style="thin">
        <color indexed="64"/>
      </right>
      <top style="medium">
        <color theme="5"/>
      </top>
      <bottom style="medium">
        <color theme="5"/>
      </bottom>
      <diagonal/>
    </border>
    <border>
      <left style="thin">
        <color indexed="64"/>
      </left>
      <right style="thin">
        <color indexed="64"/>
      </right>
      <top style="medium">
        <color theme="5"/>
      </top>
      <bottom style="medium">
        <color theme="5"/>
      </bottom>
      <diagonal/>
    </border>
    <border>
      <left style="thin">
        <color indexed="64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/>
      <diagonal/>
    </border>
    <border>
      <left style="medium">
        <color theme="5"/>
      </left>
      <right/>
      <top style="thin">
        <color theme="5"/>
      </top>
      <bottom/>
      <diagonal/>
    </border>
    <border>
      <left style="medium">
        <color indexed="64"/>
      </left>
      <right/>
      <top style="medium">
        <color theme="5"/>
      </top>
      <bottom style="medium">
        <color theme="5"/>
      </bottom>
      <diagonal/>
    </border>
    <border>
      <left/>
      <right/>
      <top style="thin">
        <color theme="5"/>
      </top>
      <bottom/>
      <diagonal/>
    </border>
    <border>
      <left style="medium">
        <color theme="5"/>
      </left>
      <right/>
      <top style="medium">
        <color theme="5"/>
      </top>
      <bottom style="thin">
        <color theme="5"/>
      </bottom>
      <diagonal/>
    </border>
    <border>
      <left/>
      <right/>
      <top style="medium">
        <color theme="5"/>
      </top>
      <bottom style="thin">
        <color theme="5"/>
      </bottom>
      <diagonal/>
    </border>
    <border>
      <left/>
      <right style="medium">
        <color theme="5"/>
      </right>
      <top style="medium">
        <color theme="5"/>
      </top>
      <bottom style="thin">
        <color theme="5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 style="thick">
        <color theme="5"/>
      </left>
      <right style="medium">
        <color theme="5"/>
      </right>
      <top style="medium">
        <color theme="5"/>
      </top>
      <bottom style="thin">
        <color theme="5"/>
      </bottom>
      <diagonal/>
    </border>
    <border>
      <left style="thin">
        <color indexed="64"/>
      </left>
      <right/>
      <top style="medium">
        <color theme="5"/>
      </top>
      <bottom style="medium">
        <color theme="5"/>
      </bottom>
      <diagonal/>
    </border>
    <border>
      <left style="thin">
        <color indexed="64"/>
      </left>
      <right/>
      <top style="thin">
        <color theme="5"/>
      </top>
      <bottom style="thin">
        <color theme="5"/>
      </bottom>
      <diagonal/>
    </border>
    <border>
      <left style="thin">
        <color indexed="64"/>
      </left>
      <right/>
      <top style="thin">
        <color theme="5"/>
      </top>
      <bottom style="medium">
        <color theme="5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5"/>
      </bottom>
      <diagonal/>
    </border>
    <border>
      <left style="thin">
        <color indexed="64"/>
      </left>
      <right style="medium">
        <color theme="5"/>
      </right>
      <top style="thin">
        <color indexed="64"/>
      </top>
      <bottom/>
      <diagonal/>
    </border>
    <border>
      <left/>
      <right style="medium">
        <color theme="5"/>
      </right>
      <top/>
      <bottom style="medium">
        <color theme="5"/>
      </bottom>
      <diagonal/>
    </border>
    <border>
      <left style="thick">
        <color theme="5"/>
      </left>
      <right style="medium">
        <color theme="5"/>
      </right>
      <top style="medium">
        <color theme="5"/>
      </top>
      <bottom style="medium">
        <color indexed="64"/>
      </bottom>
      <diagonal/>
    </border>
    <border>
      <left style="medium">
        <color theme="5"/>
      </left>
      <right/>
      <top style="thin">
        <color theme="5"/>
      </top>
      <bottom style="medium">
        <color indexed="64"/>
      </bottom>
      <diagonal/>
    </border>
    <border>
      <left/>
      <right/>
      <top style="thin">
        <color theme="5"/>
      </top>
      <bottom style="medium">
        <color indexed="64"/>
      </bottom>
      <diagonal/>
    </border>
    <border>
      <left/>
      <right style="medium">
        <color theme="5"/>
      </right>
      <top style="thin">
        <color theme="5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/>
    <xf numFmtId="44" fontId="1" fillId="9" borderId="14" xfId="1" applyFont="1" applyFill="1" applyBorder="1"/>
    <xf numFmtId="0" fontId="3" fillId="4" borderId="15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44" fontId="1" fillId="10" borderId="13" xfId="0" applyNumberFormat="1" applyFont="1" applyFill="1" applyBorder="1"/>
    <xf numFmtId="44" fontId="1" fillId="10" borderId="32" xfId="0" applyNumberFormat="1" applyFont="1" applyFill="1" applyBorder="1"/>
    <xf numFmtId="0" fontId="3" fillId="10" borderId="14" xfId="0" applyFont="1" applyFill="1" applyBorder="1" applyAlignment="1">
      <alignment horizontal="center" vertical="center"/>
    </xf>
    <xf numFmtId="0" fontId="1" fillId="0" borderId="10" xfId="0" applyFont="1" applyBorder="1"/>
    <xf numFmtId="44" fontId="1" fillId="11" borderId="27" xfId="0" applyNumberFormat="1" applyFont="1" applyFill="1" applyBorder="1" applyAlignment="1">
      <alignment vertical="center" wrapText="1"/>
    </xf>
    <xf numFmtId="0" fontId="1" fillId="0" borderId="6" xfId="0" applyFont="1" applyBorder="1"/>
    <xf numFmtId="0" fontId="4" fillId="0" borderId="0" xfId="0" applyFont="1"/>
    <xf numFmtId="0" fontId="3" fillId="4" borderId="17" xfId="0" applyFont="1" applyFill="1" applyBorder="1" applyAlignment="1">
      <alignment horizontal="center"/>
    </xf>
    <xf numFmtId="0" fontId="5" fillId="7" borderId="15" xfId="0" applyFont="1" applyFill="1" applyBorder="1" applyAlignment="1">
      <alignment horizontal="center" vertical="center" wrapText="1"/>
    </xf>
    <xf numFmtId="0" fontId="6" fillId="10" borderId="17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5" xfId="0" applyFont="1" applyBorder="1"/>
    <xf numFmtId="0" fontId="1" fillId="0" borderId="7" xfId="0" applyFont="1" applyBorder="1"/>
    <xf numFmtId="164" fontId="0" fillId="0" borderId="0" xfId="0" applyNumberFormat="1" applyAlignment="1">
      <alignment horizontal="center" vertical="center"/>
    </xf>
    <xf numFmtId="0" fontId="0" fillId="0" borderId="11" xfId="0" applyBorder="1"/>
    <xf numFmtId="0" fontId="3" fillId="2" borderId="16" xfId="0" applyFont="1" applyFill="1" applyBorder="1" applyAlignment="1">
      <alignment horizontal="center" vertical="center" wrapText="1"/>
    </xf>
    <xf numFmtId="1" fontId="1" fillId="10" borderId="24" xfId="1" applyNumberFormat="1" applyFont="1" applyFill="1" applyBorder="1" applyAlignment="1">
      <alignment horizontal="center" vertical="center" wrapText="1"/>
    </xf>
    <xf numFmtId="2" fontId="4" fillId="10" borderId="1" xfId="0" applyNumberFormat="1" applyFont="1" applyFill="1" applyBorder="1" applyAlignment="1">
      <alignment horizontal="center" vertical="center" wrapText="1"/>
    </xf>
    <xf numFmtId="1" fontId="1" fillId="10" borderId="24" xfId="0" applyNumberFormat="1" applyFont="1" applyFill="1" applyBorder="1" applyAlignment="1">
      <alignment horizontal="center" vertical="center" wrapText="1"/>
    </xf>
    <xf numFmtId="2" fontId="4" fillId="10" borderId="2" xfId="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2" fontId="0" fillId="9" borderId="37" xfId="0" applyNumberFormat="1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1" fillId="9" borderId="13" xfId="0" applyFont="1" applyFill="1" applyBorder="1"/>
    <xf numFmtId="0" fontId="0" fillId="9" borderId="40" xfId="0" applyFill="1" applyBorder="1"/>
    <xf numFmtId="2" fontId="0" fillId="9" borderId="9" xfId="0" applyNumberFormat="1" applyFill="1" applyBorder="1" applyAlignment="1">
      <alignment horizontal="center" vertical="center"/>
    </xf>
    <xf numFmtId="0" fontId="3" fillId="10" borderId="9" xfId="0" applyFont="1" applyFill="1" applyBorder="1" applyAlignment="1">
      <alignment horizontal="center" vertical="center"/>
    </xf>
    <xf numFmtId="44" fontId="1" fillId="0" borderId="6" xfId="1" applyFont="1" applyBorder="1"/>
    <xf numFmtId="44" fontId="1" fillId="0" borderId="0" xfId="1" applyFont="1" applyBorder="1"/>
    <xf numFmtId="2" fontId="0" fillId="10" borderId="35" xfId="0" applyNumberFormat="1" applyFill="1" applyBorder="1" applyAlignment="1">
      <alignment horizontal="center" vertical="center"/>
    </xf>
    <xf numFmtId="2" fontId="0" fillId="10" borderId="8" xfId="0" applyNumberFormat="1" applyFill="1" applyBorder="1" applyAlignment="1">
      <alignment horizontal="center" vertical="center"/>
    </xf>
    <xf numFmtId="0" fontId="5" fillId="7" borderId="41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/>
    </xf>
    <xf numFmtId="0" fontId="0" fillId="0" borderId="44" xfId="0" applyBorder="1"/>
    <xf numFmtId="0" fontId="1" fillId="0" borderId="45" xfId="0" applyFont="1" applyBorder="1"/>
    <xf numFmtId="44" fontId="1" fillId="11" borderId="46" xfId="0" applyNumberFormat="1" applyFont="1" applyFill="1" applyBorder="1" applyAlignment="1">
      <alignment vertical="center" wrapText="1"/>
    </xf>
    <xf numFmtId="0" fontId="4" fillId="8" borderId="47" xfId="0" applyFont="1" applyFill="1" applyBorder="1" applyAlignment="1">
      <alignment horizontal="center" vertical="center" wrapText="1"/>
    </xf>
    <xf numFmtId="44" fontId="1" fillId="11" borderId="1" xfId="0" applyNumberFormat="1" applyFont="1" applyFill="1" applyBorder="1" applyAlignment="1">
      <alignment vertical="center"/>
    </xf>
    <xf numFmtId="44" fontId="1" fillId="0" borderId="22" xfId="1" applyFont="1" applyBorder="1" applyAlignment="1" applyProtection="1">
      <alignment vertical="center" wrapText="1"/>
      <protection locked="0"/>
    </xf>
    <xf numFmtId="1" fontId="1" fillId="0" borderId="24" xfId="1" applyNumberFormat="1" applyFont="1" applyBorder="1" applyAlignment="1" applyProtection="1">
      <alignment vertical="center" wrapText="1"/>
      <protection locked="0"/>
    </xf>
    <xf numFmtId="1" fontId="1" fillId="0" borderId="24" xfId="0" applyNumberFormat="1" applyFont="1" applyBorder="1" applyAlignment="1" applyProtection="1">
      <alignment vertical="center" wrapText="1"/>
      <protection locked="0"/>
    </xf>
    <xf numFmtId="8" fontId="1" fillId="0" borderId="13" xfId="1" applyNumberFormat="1" applyFont="1" applyFill="1" applyBorder="1" applyProtection="1">
      <protection locked="0"/>
    </xf>
    <xf numFmtId="0" fontId="1" fillId="0" borderId="12" xfId="0" applyFont="1" applyBorder="1" applyProtection="1">
      <protection locked="0"/>
    </xf>
    <xf numFmtId="44" fontId="1" fillId="0" borderId="8" xfId="1" applyFont="1" applyFill="1" applyBorder="1" applyProtection="1">
      <protection locked="0"/>
    </xf>
    <xf numFmtId="0" fontId="1" fillId="0" borderId="4" xfId="0" applyFont="1" applyBorder="1" applyProtection="1">
      <protection locked="0"/>
    </xf>
    <xf numFmtId="44" fontId="1" fillId="0" borderId="8" xfId="1" applyFont="1" applyBorder="1" applyProtection="1">
      <protection locked="0"/>
    </xf>
    <xf numFmtId="44" fontId="1" fillId="0" borderId="32" xfId="1" applyFont="1" applyBorder="1" applyProtection="1">
      <protection locked="0"/>
    </xf>
    <xf numFmtId="0" fontId="1" fillId="0" borderId="34" xfId="0" applyFont="1" applyBorder="1" applyProtection="1">
      <protection locked="0"/>
    </xf>
    <xf numFmtId="44" fontId="1" fillId="0" borderId="13" xfId="1" applyFont="1" applyFill="1" applyBorder="1" applyProtection="1">
      <protection locked="0"/>
    </xf>
    <xf numFmtId="0" fontId="0" fillId="9" borderId="48" xfId="0" applyFill="1" applyBorder="1"/>
    <xf numFmtId="0" fontId="0" fillId="9" borderId="50" xfId="0" applyFill="1" applyBorder="1" applyAlignment="1">
      <alignment horizontal="center" vertical="center"/>
    </xf>
    <xf numFmtId="2" fontId="0" fillId="9" borderId="51" xfId="0" applyNumberFormat="1" applyFill="1" applyBorder="1" applyAlignment="1">
      <alignment horizontal="center" vertical="center"/>
    </xf>
    <xf numFmtId="2" fontId="0" fillId="10" borderId="49" xfId="0" applyNumberFormat="1" applyFill="1" applyBorder="1" applyAlignment="1">
      <alignment horizontal="center" vertical="center"/>
    </xf>
    <xf numFmtId="0" fontId="3" fillId="10" borderId="51" xfId="0" applyFont="1" applyFill="1" applyBorder="1" applyAlignment="1">
      <alignment horizontal="center" vertical="center"/>
    </xf>
    <xf numFmtId="2" fontId="1" fillId="0" borderId="22" xfId="1" applyNumberFormat="1" applyFont="1" applyBorder="1" applyAlignment="1" applyProtection="1">
      <alignment horizontal="center" vertical="center" wrapText="1"/>
      <protection locked="0"/>
    </xf>
    <xf numFmtId="2" fontId="4" fillId="10" borderId="1" xfId="0" applyNumberFormat="1" applyFont="1" applyFill="1" applyBorder="1" applyAlignment="1">
      <alignment vertical="center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Protection="1">
      <protection locked="0"/>
    </xf>
    <xf numFmtId="164" fontId="0" fillId="0" borderId="36" xfId="0" applyNumberFormat="1" applyBorder="1" applyAlignment="1" applyProtection="1">
      <alignment horizontal="center" vertical="center"/>
      <protection locked="0"/>
    </xf>
    <xf numFmtId="9" fontId="0" fillId="0" borderId="36" xfId="2" applyFont="1" applyFill="1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9" fontId="0" fillId="0" borderId="4" xfId="2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1" fillId="12" borderId="13" xfId="0" applyFont="1" applyFill="1" applyBorder="1" applyProtection="1">
      <protection locked="0"/>
    </xf>
    <xf numFmtId="164" fontId="0" fillId="12" borderId="4" xfId="0" applyNumberFormat="1" applyFill="1" applyBorder="1" applyAlignment="1" applyProtection="1">
      <alignment horizontal="center" vertical="center"/>
      <protection locked="0"/>
    </xf>
    <xf numFmtId="9" fontId="0" fillId="12" borderId="4" xfId="2" applyFont="1" applyFill="1" applyBorder="1" applyAlignment="1" applyProtection="1">
      <alignment horizontal="center" vertical="center"/>
      <protection locked="0"/>
    </xf>
    <xf numFmtId="0" fontId="0" fillId="12" borderId="9" xfId="0" applyFill="1" applyBorder="1" applyAlignment="1" applyProtection="1">
      <alignment horizontal="center"/>
      <protection locked="0"/>
    </xf>
    <xf numFmtId="0" fontId="0" fillId="0" borderId="42" xfId="0" applyBorder="1" applyProtection="1">
      <protection locked="0"/>
    </xf>
    <xf numFmtId="9" fontId="0" fillId="0" borderId="4" xfId="2" applyFont="1" applyBorder="1" applyAlignment="1" applyProtection="1">
      <alignment horizontal="center" vertical="center"/>
      <protection locked="0"/>
    </xf>
    <xf numFmtId="0" fontId="0" fillId="0" borderId="43" xfId="0" applyBorder="1" applyProtection="1">
      <protection locked="0"/>
    </xf>
    <xf numFmtId="164" fontId="0" fillId="0" borderId="19" xfId="0" applyNumberFormat="1" applyBorder="1" applyAlignment="1" applyProtection="1">
      <alignment horizontal="center" vertical="center"/>
      <protection locked="0"/>
    </xf>
    <xf numFmtId="9" fontId="0" fillId="0" borderId="19" xfId="2" applyFon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7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 indent="3"/>
    </xf>
    <xf numFmtId="0" fontId="5" fillId="0" borderId="0" xfId="0" applyFont="1" applyAlignment="1">
      <alignment horizontal="left" vertical="center" wrapText="1" indent="3"/>
    </xf>
    <xf numFmtId="0" fontId="5" fillId="0" borderId="11" xfId="0" applyFont="1" applyBorder="1" applyAlignment="1">
      <alignment horizontal="left" vertical="center" wrapText="1" indent="3"/>
    </xf>
    <xf numFmtId="0" fontId="4" fillId="3" borderId="33" xfId="0" applyFont="1" applyFill="1" applyBorder="1" applyAlignment="1">
      <alignment horizontal="right" vertical="center"/>
    </xf>
    <xf numFmtId="0" fontId="4" fillId="3" borderId="16" xfId="0" applyFont="1" applyFill="1" applyBorder="1" applyAlignment="1">
      <alignment horizontal="right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5" fillId="6" borderId="25" xfId="0" applyFont="1" applyFill="1" applyBorder="1" applyAlignment="1">
      <alignment horizontal="center" vertical="center" wrapText="1"/>
    </xf>
    <xf numFmtId="0" fontId="5" fillId="6" borderId="26" xfId="0" applyFont="1" applyFill="1" applyBorder="1" applyAlignment="1">
      <alignment horizontal="center" vertical="center" wrapText="1"/>
    </xf>
    <xf numFmtId="0" fontId="7" fillId="4" borderId="38" xfId="0" applyFont="1" applyFill="1" applyBorder="1" applyAlignment="1">
      <alignment horizontal="center" vertical="center"/>
    </xf>
    <xf numFmtId="0" fontId="7" fillId="4" borderId="31" xfId="0" applyFont="1" applyFill="1" applyBorder="1" applyAlignment="1">
      <alignment horizontal="center" vertical="center"/>
    </xf>
    <xf numFmtId="0" fontId="7" fillId="4" borderId="39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13"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ont>
        <b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Custom 4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2D72"/>
      </a:accent1>
      <a:accent2>
        <a:srgbClr val="75787B"/>
      </a:accent2>
      <a:accent3>
        <a:srgbClr val="2DCCD3"/>
      </a:accent3>
      <a:accent4>
        <a:srgbClr val="D2D755"/>
      </a:accent4>
      <a:accent5>
        <a:srgbClr val="E87722"/>
      </a:accent5>
      <a:accent6>
        <a:srgbClr val="5D7974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2DA71-5382-4622-B93E-189B9CC4044F}">
  <dimension ref="A1:D270"/>
  <sheetViews>
    <sheetView showGridLines="0" zoomScaleNormal="100" workbookViewId="0">
      <pane xSplit="1" ySplit="7" topLeftCell="B38" activePane="bottomRight" state="frozenSplit"/>
      <selection pane="topRight" activeCell="C1" sqref="C1"/>
      <selection pane="bottomLeft" activeCell="A16" sqref="A16"/>
      <selection pane="bottomRight" activeCell="B50" sqref="B50"/>
    </sheetView>
  </sheetViews>
  <sheetFormatPr defaultRowHeight="15" x14ac:dyDescent="0.25"/>
  <cols>
    <col min="1" max="1" width="53.5703125" style="45" customWidth="1"/>
    <col min="2" max="2" width="53.5703125" style="25" customWidth="1"/>
    <col min="3" max="3" width="59.140625" customWidth="1"/>
    <col min="4" max="4" width="53.5703125" style="26" customWidth="1"/>
  </cols>
  <sheetData>
    <row r="1" spans="1:4" ht="21" thickBot="1" x14ac:dyDescent="0.3">
      <c r="A1" s="89" t="s">
        <v>0</v>
      </c>
      <c r="B1" s="90"/>
      <c r="C1" s="90"/>
      <c r="D1" s="91"/>
    </row>
    <row r="2" spans="1:4" ht="26.25" customHeight="1" thickBot="1" x14ac:dyDescent="0.3">
      <c r="A2" s="43" t="s">
        <v>1</v>
      </c>
      <c r="B2" s="71"/>
      <c r="C2" s="19" t="s">
        <v>2</v>
      </c>
      <c r="D2" s="20" t="e">
        <f>VLOOKUP(B2,'LEA List'!$A$1:$E$153,5,FALSE)</f>
        <v>#N/A</v>
      </c>
    </row>
    <row r="3" spans="1:4" ht="26.25" customHeight="1" x14ac:dyDescent="0.25">
      <c r="A3" s="92" t="s">
        <v>413</v>
      </c>
      <c r="B3" s="93"/>
      <c r="C3" s="93"/>
      <c r="D3" s="94"/>
    </row>
    <row r="4" spans="1:4" ht="26.25" customHeight="1" x14ac:dyDescent="0.25">
      <c r="A4" s="92"/>
      <c r="B4" s="93"/>
      <c r="C4" s="93"/>
      <c r="D4" s="94"/>
    </row>
    <row r="5" spans="1:4" ht="26.25" customHeight="1" thickBot="1" x14ac:dyDescent="0.3">
      <c r="A5" s="92"/>
      <c r="B5" s="93"/>
      <c r="C5" s="93"/>
      <c r="D5" s="94"/>
    </row>
    <row r="6" spans="1:4" ht="26.25" customHeight="1" thickBot="1" x14ac:dyDescent="0.3">
      <c r="A6" s="43" t="s">
        <v>3</v>
      </c>
      <c r="B6" s="71"/>
      <c r="C6" s="19" t="s">
        <v>4</v>
      </c>
      <c r="D6" s="20">
        <f>ROUNDUP(B6/4,0)</f>
        <v>0</v>
      </c>
    </row>
    <row r="7" spans="1:4" ht="15.75" thickBot="1" x14ac:dyDescent="0.3">
      <c r="A7" s="44" t="s">
        <v>5</v>
      </c>
      <c r="B7" s="21" t="s">
        <v>6</v>
      </c>
      <c r="C7" s="21" t="s">
        <v>7</v>
      </c>
      <c r="D7" s="18" t="s">
        <v>8</v>
      </c>
    </row>
    <row r="8" spans="1:4" x14ac:dyDescent="0.25">
      <c r="A8" s="72"/>
      <c r="B8" s="73"/>
      <c r="C8" s="74"/>
      <c r="D8" s="75"/>
    </row>
    <row r="9" spans="1:4" x14ac:dyDescent="0.25">
      <c r="A9" s="72"/>
      <c r="B9" s="76"/>
      <c r="C9" s="77"/>
      <c r="D9" s="78"/>
    </row>
    <row r="10" spans="1:4" x14ac:dyDescent="0.25">
      <c r="A10" s="72"/>
      <c r="B10" s="76"/>
      <c r="C10" s="77"/>
      <c r="D10" s="78"/>
    </row>
    <row r="11" spans="1:4" x14ac:dyDescent="0.25">
      <c r="A11" s="72"/>
      <c r="B11" s="76"/>
      <c r="C11" s="77"/>
      <c r="D11" s="78"/>
    </row>
    <row r="12" spans="1:4" x14ac:dyDescent="0.25">
      <c r="A12" s="79"/>
      <c r="B12" s="80"/>
      <c r="C12" s="81"/>
      <c r="D12" s="82"/>
    </row>
    <row r="13" spans="1:4" x14ac:dyDescent="0.25">
      <c r="A13" s="83"/>
      <c r="B13" s="76"/>
      <c r="C13" s="84"/>
      <c r="D13" s="78"/>
    </row>
    <row r="14" spans="1:4" x14ac:dyDescent="0.25">
      <c r="A14" s="83"/>
      <c r="B14" s="76"/>
      <c r="C14" s="84"/>
      <c r="D14" s="78"/>
    </row>
    <row r="15" spans="1:4" x14ac:dyDescent="0.25">
      <c r="A15" s="83"/>
      <c r="B15" s="76"/>
      <c r="C15" s="84"/>
      <c r="D15" s="78"/>
    </row>
    <row r="16" spans="1:4" x14ac:dyDescent="0.25">
      <c r="A16" s="83"/>
      <c r="B16" s="76"/>
      <c r="C16" s="84"/>
      <c r="D16" s="78"/>
    </row>
    <row r="17" spans="1:4" x14ac:dyDescent="0.25">
      <c r="A17" s="83"/>
      <c r="B17" s="76"/>
      <c r="C17" s="84"/>
      <c r="D17" s="78"/>
    </row>
    <row r="18" spans="1:4" x14ac:dyDescent="0.25">
      <c r="A18" s="83"/>
      <c r="B18" s="76"/>
      <c r="C18" s="84"/>
      <c r="D18" s="78"/>
    </row>
    <row r="19" spans="1:4" x14ac:dyDescent="0.25">
      <c r="A19" s="83"/>
      <c r="B19" s="76"/>
      <c r="C19" s="84"/>
      <c r="D19" s="78"/>
    </row>
    <row r="20" spans="1:4" x14ac:dyDescent="0.25">
      <c r="A20" s="83"/>
      <c r="B20" s="76"/>
      <c r="C20" s="84"/>
      <c r="D20" s="78"/>
    </row>
    <row r="21" spans="1:4" x14ac:dyDescent="0.25">
      <c r="A21" s="83"/>
      <c r="B21" s="76"/>
      <c r="C21" s="84"/>
      <c r="D21" s="78"/>
    </row>
    <row r="22" spans="1:4" x14ac:dyDescent="0.25">
      <c r="A22" s="83"/>
      <c r="B22" s="76"/>
      <c r="C22" s="84"/>
      <c r="D22" s="78"/>
    </row>
    <row r="23" spans="1:4" x14ac:dyDescent="0.25">
      <c r="A23" s="83"/>
      <c r="B23" s="76"/>
      <c r="C23" s="84"/>
      <c r="D23" s="78"/>
    </row>
    <row r="24" spans="1:4" x14ac:dyDescent="0.25">
      <c r="A24" s="83"/>
      <c r="B24" s="76"/>
      <c r="C24" s="84"/>
      <c r="D24" s="78"/>
    </row>
    <row r="25" spans="1:4" x14ac:dyDescent="0.25">
      <c r="A25" s="83"/>
      <c r="B25" s="76"/>
      <c r="C25" s="84"/>
      <c r="D25" s="78"/>
    </row>
    <row r="26" spans="1:4" x14ac:dyDescent="0.25">
      <c r="A26" s="83"/>
      <c r="B26" s="76"/>
      <c r="C26" s="84"/>
      <c r="D26" s="78"/>
    </row>
    <row r="27" spans="1:4" x14ac:dyDescent="0.25">
      <c r="A27" s="83"/>
      <c r="B27" s="76"/>
      <c r="C27" s="84"/>
      <c r="D27" s="78"/>
    </row>
    <row r="28" spans="1:4" x14ac:dyDescent="0.25">
      <c r="A28" s="83"/>
      <c r="B28" s="76"/>
      <c r="C28" s="84"/>
      <c r="D28" s="78"/>
    </row>
    <row r="29" spans="1:4" x14ac:dyDescent="0.25">
      <c r="A29" s="83"/>
      <c r="B29" s="76"/>
      <c r="C29" s="84"/>
      <c r="D29" s="78"/>
    </row>
    <row r="30" spans="1:4" x14ac:dyDescent="0.25">
      <c r="A30" s="83"/>
      <c r="B30" s="76"/>
      <c r="C30" s="84"/>
      <c r="D30" s="78"/>
    </row>
    <row r="31" spans="1:4" x14ac:dyDescent="0.25">
      <c r="A31" s="83"/>
      <c r="B31" s="76"/>
      <c r="C31" s="84"/>
      <c r="D31" s="78"/>
    </row>
    <row r="32" spans="1:4" x14ac:dyDescent="0.25">
      <c r="A32" s="83"/>
      <c r="B32" s="76"/>
      <c r="C32" s="84"/>
      <c r="D32" s="78"/>
    </row>
    <row r="33" spans="1:4" x14ac:dyDescent="0.25">
      <c r="A33" s="83"/>
      <c r="B33" s="76"/>
      <c r="C33" s="84"/>
      <c r="D33" s="78"/>
    </row>
    <row r="34" spans="1:4" x14ac:dyDescent="0.25">
      <c r="A34" s="83"/>
      <c r="B34" s="76"/>
      <c r="C34" s="84"/>
      <c r="D34" s="78"/>
    </row>
    <row r="35" spans="1:4" x14ac:dyDescent="0.25">
      <c r="A35" s="83"/>
      <c r="B35" s="76"/>
      <c r="C35" s="84"/>
      <c r="D35" s="78"/>
    </row>
    <row r="36" spans="1:4" x14ac:dyDescent="0.25">
      <c r="A36" s="83"/>
      <c r="B36" s="76"/>
      <c r="C36" s="84"/>
      <c r="D36" s="78"/>
    </row>
    <row r="37" spans="1:4" x14ac:dyDescent="0.25">
      <c r="A37" s="83"/>
      <c r="B37" s="76"/>
      <c r="C37" s="84"/>
      <c r="D37" s="78"/>
    </row>
    <row r="38" spans="1:4" x14ac:dyDescent="0.25">
      <c r="A38" s="83"/>
      <c r="B38" s="76"/>
      <c r="C38" s="84"/>
      <c r="D38" s="78"/>
    </row>
    <row r="39" spans="1:4" x14ac:dyDescent="0.25">
      <c r="A39" s="83"/>
      <c r="B39" s="76"/>
      <c r="C39" s="84"/>
      <c r="D39" s="78"/>
    </row>
    <row r="40" spans="1:4" x14ac:dyDescent="0.25">
      <c r="A40" s="83"/>
      <c r="B40" s="76"/>
      <c r="C40" s="84"/>
      <c r="D40" s="78"/>
    </row>
    <row r="41" spans="1:4" x14ac:dyDescent="0.25">
      <c r="A41" s="83"/>
      <c r="B41" s="76"/>
      <c r="C41" s="84"/>
      <c r="D41" s="78"/>
    </row>
    <row r="42" spans="1:4" x14ac:dyDescent="0.25">
      <c r="A42" s="83"/>
      <c r="B42" s="76"/>
      <c r="C42" s="84"/>
      <c r="D42" s="78"/>
    </row>
    <row r="43" spans="1:4" x14ac:dyDescent="0.25">
      <c r="A43" s="83"/>
      <c r="B43" s="76"/>
      <c r="C43" s="84"/>
      <c r="D43" s="78"/>
    </row>
    <row r="44" spans="1:4" x14ac:dyDescent="0.25">
      <c r="A44" s="83"/>
      <c r="B44" s="76"/>
      <c r="C44" s="84"/>
      <c r="D44" s="78"/>
    </row>
    <row r="45" spans="1:4" x14ac:dyDescent="0.25">
      <c r="A45" s="83"/>
      <c r="B45" s="76"/>
      <c r="C45" s="84"/>
      <c r="D45" s="78"/>
    </row>
    <row r="46" spans="1:4" x14ac:dyDescent="0.25">
      <c r="A46" s="83"/>
      <c r="B46" s="76"/>
      <c r="C46" s="84"/>
      <c r="D46" s="78"/>
    </row>
    <row r="47" spans="1:4" x14ac:dyDescent="0.25">
      <c r="A47" s="83"/>
      <c r="B47" s="76"/>
      <c r="C47" s="84"/>
      <c r="D47" s="78"/>
    </row>
    <row r="48" spans="1:4" x14ac:dyDescent="0.25">
      <c r="A48" s="83"/>
      <c r="B48" s="76"/>
      <c r="C48" s="84"/>
      <c r="D48" s="78"/>
    </row>
    <row r="49" spans="1:4" x14ac:dyDescent="0.25">
      <c r="A49" s="83"/>
      <c r="B49" s="76"/>
      <c r="C49" s="84"/>
      <c r="D49" s="78"/>
    </row>
    <row r="50" spans="1:4" x14ac:dyDescent="0.25">
      <c r="A50" s="83"/>
      <c r="B50" s="76"/>
      <c r="C50" s="84"/>
      <c r="D50" s="78"/>
    </row>
    <row r="51" spans="1:4" x14ac:dyDescent="0.25">
      <c r="A51" s="83"/>
      <c r="B51" s="76"/>
      <c r="C51" s="84"/>
      <c r="D51" s="78"/>
    </row>
    <row r="52" spans="1:4" x14ac:dyDescent="0.25">
      <c r="A52" s="83"/>
      <c r="B52" s="76"/>
      <c r="C52" s="84"/>
      <c r="D52" s="78"/>
    </row>
    <row r="53" spans="1:4" x14ac:dyDescent="0.25">
      <c r="A53" s="83"/>
      <c r="B53" s="76"/>
      <c r="C53" s="84"/>
      <c r="D53" s="78"/>
    </row>
    <row r="54" spans="1:4" x14ac:dyDescent="0.25">
      <c r="A54" s="83"/>
      <c r="B54" s="76"/>
      <c r="C54" s="84"/>
      <c r="D54" s="78"/>
    </row>
    <row r="55" spans="1:4" x14ac:dyDescent="0.25">
      <c r="A55" s="83"/>
      <c r="B55" s="76"/>
      <c r="C55" s="84"/>
      <c r="D55" s="78"/>
    </row>
    <row r="56" spans="1:4" x14ac:dyDescent="0.25">
      <c r="A56" s="83"/>
      <c r="B56" s="76"/>
      <c r="C56" s="84"/>
      <c r="D56" s="78"/>
    </row>
    <row r="57" spans="1:4" x14ac:dyDescent="0.25">
      <c r="A57" s="83"/>
      <c r="B57" s="76"/>
      <c r="C57" s="84"/>
      <c r="D57" s="78"/>
    </row>
    <row r="58" spans="1:4" x14ac:dyDescent="0.25">
      <c r="A58" s="83"/>
      <c r="B58" s="76"/>
      <c r="C58" s="84"/>
      <c r="D58" s="78"/>
    </row>
    <row r="59" spans="1:4" x14ac:dyDescent="0.25">
      <c r="A59" s="83"/>
      <c r="B59" s="76"/>
      <c r="C59" s="84"/>
      <c r="D59" s="78"/>
    </row>
    <row r="60" spans="1:4" x14ac:dyDescent="0.25">
      <c r="A60" s="83"/>
      <c r="B60" s="76"/>
      <c r="C60" s="84"/>
      <c r="D60" s="78"/>
    </row>
    <row r="61" spans="1:4" x14ac:dyDescent="0.25">
      <c r="A61" s="83"/>
      <c r="B61" s="76"/>
      <c r="C61" s="84"/>
      <c r="D61" s="78"/>
    </row>
    <row r="62" spans="1:4" x14ac:dyDescent="0.25">
      <c r="A62" s="83"/>
      <c r="B62" s="76"/>
      <c r="C62" s="84"/>
      <c r="D62" s="78"/>
    </row>
    <row r="63" spans="1:4" x14ac:dyDescent="0.25">
      <c r="A63" s="83"/>
      <c r="B63" s="76"/>
      <c r="C63" s="84"/>
      <c r="D63" s="78"/>
    </row>
    <row r="64" spans="1:4" x14ac:dyDescent="0.25">
      <c r="A64" s="83"/>
      <c r="B64" s="76"/>
      <c r="C64" s="84"/>
      <c r="D64" s="78"/>
    </row>
    <row r="65" spans="1:4" x14ac:dyDescent="0.25">
      <c r="A65" s="83"/>
      <c r="B65" s="76"/>
      <c r="C65" s="84"/>
      <c r="D65" s="78"/>
    </row>
    <row r="66" spans="1:4" x14ac:dyDescent="0.25">
      <c r="A66" s="83"/>
      <c r="B66" s="76"/>
      <c r="C66" s="84"/>
      <c r="D66" s="78"/>
    </row>
    <row r="67" spans="1:4" x14ac:dyDescent="0.25">
      <c r="A67" s="83"/>
      <c r="B67" s="76"/>
      <c r="C67" s="84"/>
      <c r="D67" s="78"/>
    </row>
    <row r="68" spans="1:4" x14ac:dyDescent="0.25">
      <c r="A68" s="83"/>
      <c r="B68" s="76"/>
      <c r="C68" s="84"/>
      <c r="D68" s="78"/>
    </row>
    <row r="69" spans="1:4" x14ac:dyDescent="0.25">
      <c r="A69" s="83"/>
      <c r="B69" s="76"/>
      <c r="C69" s="84"/>
      <c r="D69" s="78"/>
    </row>
    <row r="70" spans="1:4" x14ac:dyDescent="0.25">
      <c r="A70" s="83"/>
      <c r="B70" s="76"/>
      <c r="C70" s="84"/>
      <c r="D70" s="78"/>
    </row>
    <row r="71" spans="1:4" x14ac:dyDescent="0.25">
      <c r="A71" s="83"/>
      <c r="B71" s="76"/>
      <c r="C71" s="84"/>
      <c r="D71" s="78"/>
    </row>
    <row r="72" spans="1:4" x14ac:dyDescent="0.25">
      <c r="A72" s="83"/>
      <c r="B72" s="76"/>
      <c r="C72" s="84"/>
      <c r="D72" s="78"/>
    </row>
    <row r="73" spans="1:4" x14ac:dyDescent="0.25">
      <c r="A73" s="83"/>
      <c r="B73" s="76"/>
      <c r="C73" s="84"/>
      <c r="D73" s="78"/>
    </row>
    <row r="74" spans="1:4" x14ac:dyDescent="0.25">
      <c r="A74" s="83"/>
      <c r="B74" s="76"/>
      <c r="C74" s="84"/>
      <c r="D74" s="78"/>
    </row>
    <row r="75" spans="1:4" x14ac:dyDescent="0.25">
      <c r="A75" s="83"/>
      <c r="B75" s="76"/>
      <c r="C75" s="84"/>
      <c r="D75" s="78"/>
    </row>
    <row r="76" spans="1:4" x14ac:dyDescent="0.25">
      <c r="A76" s="83"/>
      <c r="B76" s="76"/>
      <c r="C76" s="84"/>
      <c r="D76" s="78"/>
    </row>
    <row r="77" spans="1:4" x14ac:dyDescent="0.25">
      <c r="A77" s="83"/>
      <c r="B77" s="76"/>
      <c r="C77" s="84"/>
      <c r="D77" s="78"/>
    </row>
    <row r="78" spans="1:4" x14ac:dyDescent="0.25">
      <c r="A78" s="83"/>
      <c r="B78" s="76"/>
      <c r="C78" s="84"/>
      <c r="D78" s="78"/>
    </row>
    <row r="79" spans="1:4" x14ac:dyDescent="0.25">
      <c r="A79" s="83"/>
      <c r="B79" s="76"/>
      <c r="C79" s="84"/>
      <c r="D79" s="78"/>
    </row>
    <row r="80" spans="1:4" x14ac:dyDescent="0.25">
      <c r="A80" s="83"/>
      <c r="B80" s="76"/>
      <c r="C80" s="84"/>
      <c r="D80" s="78"/>
    </row>
    <row r="81" spans="1:4" x14ac:dyDescent="0.25">
      <c r="A81" s="83"/>
      <c r="B81" s="76"/>
      <c r="C81" s="84"/>
      <c r="D81" s="78"/>
    </row>
    <row r="82" spans="1:4" x14ac:dyDescent="0.25">
      <c r="A82" s="83"/>
      <c r="B82" s="76"/>
      <c r="C82" s="84"/>
      <c r="D82" s="78"/>
    </row>
    <row r="83" spans="1:4" x14ac:dyDescent="0.25">
      <c r="A83" s="83"/>
      <c r="B83" s="76"/>
      <c r="C83" s="84"/>
      <c r="D83" s="78"/>
    </row>
    <row r="84" spans="1:4" x14ac:dyDescent="0.25">
      <c r="A84" s="83"/>
      <c r="B84" s="76"/>
      <c r="C84" s="84"/>
      <c r="D84" s="78"/>
    </row>
    <row r="85" spans="1:4" x14ac:dyDescent="0.25">
      <c r="A85" s="83"/>
      <c r="B85" s="76"/>
      <c r="C85" s="84"/>
      <c r="D85" s="78"/>
    </row>
    <row r="86" spans="1:4" x14ac:dyDescent="0.25">
      <c r="A86" s="83"/>
      <c r="B86" s="76"/>
      <c r="C86" s="84"/>
      <c r="D86" s="78"/>
    </row>
    <row r="87" spans="1:4" x14ac:dyDescent="0.25">
      <c r="A87" s="83"/>
      <c r="B87" s="76"/>
      <c r="C87" s="84"/>
      <c r="D87" s="78"/>
    </row>
    <row r="88" spans="1:4" x14ac:dyDescent="0.25">
      <c r="A88" s="83"/>
      <c r="B88" s="76"/>
      <c r="C88" s="84"/>
      <c r="D88" s="78"/>
    </row>
    <row r="89" spans="1:4" x14ac:dyDescent="0.25">
      <c r="A89" s="83"/>
      <c r="B89" s="76"/>
      <c r="C89" s="84"/>
      <c r="D89" s="78"/>
    </row>
    <row r="90" spans="1:4" x14ac:dyDescent="0.25">
      <c r="A90" s="83"/>
      <c r="B90" s="76"/>
      <c r="C90" s="84"/>
      <c r="D90" s="78"/>
    </row>
    <row r="91" spans="1:4" x14ac:dyDescent="0.25">
      <c r="A91" s="83"/>
      <c r="B91" s="76"/>
      <c r="C91" s="84"/>
      <c r="D91" s="78"/>
    </row>
    <row r="92" spans="1:4" x14ac:dyDescent="0.25">
      <c r="A92" s="83"/>
      <c r="B92" s="76"/>
      <c r="C92" s="84"/>
      <c r="D92" s="78"/>
    </row>
    <row r="93" spans="1:4" x14ac:dyDescent="0.25">
      <c r="A93" s="83"/>
      <c r="B93" s="76"/>
      <c r="C93" s="84"/>
      <c r="D93" s="78"/>
    </row>
    <row r="94" spans="1:4" x14ac:dyDescent="0.25">
      <c r="A94" s="83"/>
      <c r="B94" s="76"/>
      <c r="C94" s="84"/>
      <c r="D94" s="78"/>
    </row>
    <row r="95" spans="1:4" x14ac:dyDescent="0.25">
      <c r="A95" s="83"/>
      <c r="B95" s="76"/>
      <c r="C95" s="84"/>
      <c r="D95" s="78"/>
    </row>
    <row r="96" spans="1:4" x14ac:dyDescent="0.25">
      <c r="A96" s="83"/>
      <c r="B96" s="76"/>
      <c r="C96" s="84"/>
      <c r="D96" s="78"/>
    </row>
    <row r="97" spans="1:4" x14ac:dyDescent="0.25">
      <c r="A97" s="83"/>
      <c r="B97" s="76"/>
      <c r="C97" s="84"/>
      <c r="D97" s="78"/>
    </row>
    <row r="98" spans="1:4" x14ac:dyDescent="0.25">
      <c r="A98" s="83"/>
      <c r="B98" s="76"/>
      <c r="C98" s="84"/>
      <c r="D98" s="78"/>
    </row>
    <row r="99" spans="1:4" x14ac:dyDescent="0.25">
      <c r="A99" s="83"/>
      <c r="B99" s="76"/>
      <c r="C99" s="84"/>
      <c r="D99" s="78"/>
    </row>
    <row r="100" spans="1:4" x14ac:dyDescent="0.25">
      <c r="A100" s="83"/>
      <c r="B100" s="76"/>
      <c r="C100" s="84"/>
      <c r="D100" s="78"/>
    </row>
    <row r="101" spans="1:4" x14ac:dyDescent="0.25">
      <c r="A101" s="83"/>
      <c r="B101" s="76"/>
      <c r="C101" s="84"/>
      <c r="D101" s="78"/>
    </row>
    <row r="102" spans="1:4" x14ac:dyDescent="0.25">
      <c r="A102" s="83"/>
      <c r="B102" s="76"/>
      <c r="C102" s="84"/>
      <c r="D102" s="78"/>
    </row>
    <row r="103" spans="1:4" x14ac:dyDescent="0.25">
      <c r="A103" s="83"/>
      <c r="B103" s="76"/>
      <c r="C103" s="84"/>
      <c r="D103" s="78"/>
    </row>
    <row r="104" spans="1:4" x14ac:dyDescent="0.25">
      <c r="A104" s="83"/>
      <c r="B104" s="76"/>
      <c r="C104" s="84"/>
      <c r="D104" s="78"/>
    </row>
    <row r="105" spans="1:4" x14ac:dyDescent="0.25">
      <c r="A105" s="83"/>
      <c r="B105" s="76"/>
      <c r="C105" s="84"/>
      <c r="D105" s="78"/>
    </row>
    <row r="106" spans="1:4" x14ac:dyDescent="0.25">
      <c r="A106" s="83"/>
      <c r="B106" s="76"/>
      <c r="C106" s="84"/>
      <c r="D106" s="78"/>
    </row>
    <row r="107" spans="1:4" x14ac:dyDescent="0.25">
      <c r="A107" s="83"/>
      <c r="B107" s="76"/>
      <c r="C107" s="84"/>
      <c r="D107" s="78"/>
    </row>
    <row r="108" spans="1:4" x14ac:dyDescent="0.25">
      <c r="A108" s="83"/>
      <c r="B108" s="76"/>
      <c r="C108" s="84"/>
      <c r="D108" s="78"/>
    </row>
    <row r="109" spans="1:4" x14ac:dyDescent="0.25">
      <c r="A109" s="83"/>
      <c r="B109" s="76"/>
      <c r="C109" s="84"/>
      <c r="D109" s="78"/>
    </row>
    <row r="110" spans="1:4" x14ac:dyDescent="0.25">
      <c r="A110" s="83"/>
      <c r="B110" s="76"/>
      <c r="C110" s="84"/>
      <c r="D110" s="78"/>
    </row>
    <row r="111" spans="1:4" x14ac:dyDescent="0.25">
      <c r="A111" s="83"/>
      <c r="B111" s="76"/>
      <c r="C111" s="84"/>
      <c r="D111" s="78"/>
    </row>
    <row r="112" spans="1:4" x14ac:dyDescent="0.25">
      <c r="A112" s="83"/>
      <c r="B112" s="76"/>
      <c r="C112" s="84"/>
      <c r="D112" s="78"/>
    </row>
    <row r="113" spans="1:4" x14ac:dyDescent="0.25">
      <c r="A113" s="83"/>
      <c r="B113" s="76"/>
      <c r="C113" s="84"/>
      <c r="D113" s="78"/>
    </row>
    <row r="114" spans="1:4" x14ac:dyDescent="0.25">
      <c r="A114" s="83"/>
      <c r="B114" s="76"/>
      <c r="C114" s="84"/>
      <c r="D114" s="78"/>
    </row>
    <row r="115" spans="1:4" x14ac:dyDescent="0.25">
      <c r="A115" s="83"/>
      <c r="B115" s="76"/>
      <c r="C115" s="84"/>
      <c r="D115" s="78"/>
    </row>
    <row r="116" spans="1:4" x14ac:dyDescent="0.25">
      <c r="A116" s="83"/>
      <c r="B116" s="76"/>
      <c r="C116" s="84"/>
      <c r="D116" s="78"/>
    </row>
    <row r="117" spans="1:4" x14ac:dyDescent="0.25">
      <c r="A117" s="83"/>
      <c r="B117" s="76"/>
      <c r="C117" s="84"/>
      <c r="D117" s="78"/>
    </row>
    <row r="118" spans="1:4" x14ac:dyDescent="0.25">
      <c r="A118" s="83"/>
      <c r="B118" s="76"/>
      <c r="C118" s="84"/>
      <c r="D118" s="78"/>
    </row>
    <row r="119" spans="1:4" x14ac:dyDescent="0.25">
      <c r="A119" s="83"/>
      <c r="B119" s="76"/>
      <c r="C119" s="84"/>
      <c r="D119" s="78"/>
    </row>
    <row r="120" spans="1:4" x14ac:dyDescent="0.25">
      <c r="A120" s="83"/>
      <c r="B120" s="76"/>
      <c r="C120" s="84"/>
      <c r="D120" s="78"/>
    </row>
    <row r="121" spans="1:4" x14ac:dyDescent="0.25">
      <c r="A121" s="83"/>
      <c r="B121" s="76"/>
      <c r="C121" s="84"/>
      <c r="D121" s="78"/>
    </row>
    <row r="122" spans="1:4" x14ac:dyDescent="0.25">
      <c r="A122" s="83"/>
      <c r="B122" s="76"/>
      <c r="C122" s="84"/>
      <c r="D122" s="78"/>
    </row>
    <row r="123" spans="1:4" x14ac:dyDescent="0.25">
      <c r="A123" s="83"/>
      <c r="B123" s="76"/>
      <c r="C123" s="84"/>
      <c r="D123" s="78"/>
    </row>
    <row r="124" spans="1:4" x14ac:dyDescent="0.25">
      <c r="A124" s="83"/>
      <c r="B124" s="76"/>
      <c r="C124" s="84"/>
      <c r="D124" s="78"/>
    </row>
    <row r="125" spans="1:4" x14ac:dyDescent="0.25">
      <c r="A125" s="83"/>
      <c r="B125" s="76"/>
      <c r="C125" s="84"/>
      <c r="D125" s="78"/>
    </row>
    <row r="126" spans="1:4" x14ac:dyDescent="0.25">
      <c r="A126" s="83"/>
      <c r="B126" s="76"/>
      <c r="C126" s="84"/>
      <c r="D126" s="78"/>
    </row>
    <row r="127" spans="1:4" x14ac:dyDescent="0.25">
      <c r="A127" s="83"/>
      <c r="B127" s="76"/>
      <c r="C127" s="84"/>
      <c r="D127" s="78"/>
    </row>
    <row r="128" spans="1:4" x14ac:dyDescent="0.25">
      <c r="A128" s="83"/>
      <c r="B128" s="76"/>
      <c r="C128" s="84"/>
      <c r="D128" s="78"/>
    </row>
    <row r="129" spans="1:4" x14ac:dyDescent="0.25">
      <c r="A129" s="83"/>
      <c r="B129" s="76"/>
      <c r="C129" s="84"/>
      <c r="D129" s="78"/>
    </row>
    <row r="130" spans="1:4" x14ac:dyDescent="0.25">
      <c r="A130" s="83"/>
      <c r="B130" s="76"/>
      <c r="C130" s="84"/>
      <c r="D130" s="78"/>
    </row>
    <row r="131" spans="1:4" x14ac:dyDescent="0.25">
      <c r="A131" s="83"/>
      <c r="B131" s="76"/>
      <c r="C131" s="84"/>
      <c r="D131" s="78"/>
    </row>
    <row r="132" spans="1:4" x14ac:dyDescent="0.25">
      <c r="A132" s="83"/>
      <c r="B132" s="76"/>
      <c r="C132" s="84"/>
      <c r="D132" s="78"/>
    </row>
    <row r="133" spans="1:4" x14ac:dyDescent="0.25">
      <c r="A133" s="83"/>
      <c r="B133" s="76"/>
      <c r="C133" s="84"/>
      <c r="D133" s="78"/>
    </row>
    <row r="134" spans="1:4" x14ac:dyDescent="0.25">
      <c r="A134" s="83"/>
      <c r="B134" s="76"/>
      <c r="C134" s="84"/>
      <c r="D134" s="78"/>
    </row>
    <row r="135" spans="1:4" x14ac:dyDescent="0.25">
      <c r="A135" s="83"/>
      <c r="B135" s="76"/>
      <c r="C135" s="84"/>
      <c r="D135" s="78"/>
    </row>
    <row r="136" spans="1:4" x14ac:dyDescent="0.25">
      <c r="A136" s="83"/>
      <c r="B136" s="76"/>
      <c r="C136" s="84"/>
      <c r="D136" s="78"/>
    </row>
    <row r="137" spans="1:4" x14ac:dyDescent="0.25">
      <c r="A137" s="83"/>
      <c r="B137" s="76"/>
      <c r="C137" s="84"/>
      <c r="D137" s="78"/>
    </row>
    <row r="138" spans="1:4" x14ac:dyDescent="0.25">
      <c r="A138" s="83"/>
      <c r="B138" s="76"/>
      <c r="C138" s="84"/>
      <c r="D138" s="78"/>
    </row>
    <row r="139" spans="1:4" x14ac:dyDescent="0.25">
      <c r="A139" s="83"/>
      <c r="B139" s="76"/>
      <c r="C139" s="84"/>
      <c r="D139" s="78"/>
    </row>
    <row r="140" spans="1:4" x14ac:dyDescent="0.25">
      <c r="A140" s="83"/>
      <c r="B140" s="76"/>
      <c r="C140" s="84"/>
      <c r="D140" s="78"/>
    </row>
    <row r="141" spans="1:4" x14ac:dyDescent="0.25">
      <c r="A141" s="83"/>
      <c r="B141" s="76"/>
      <c r="C141" s="84"/>
      <c r="D141" s="78"/>
    </row>
    <row r="142" spans="1:4" x14ac:dyDescent="0.25">
      <c r="A142" s="83"/>
      <c r="B142" s="76"/>
      <c r="C142" s="84"/>
      <c r="D142" s="78"/>
    </row>
    <row r="143" spans="1:4" x14ac:dyDescent="0.25">
      <c r="A143" s="83"/>
      <c r="B143" s="76"/>
      <c r="C143" s="84"/>
      <c r="D143" s="78"/>
    </row>
    <row r="144" spans="1:4" x14ac:dyDescent="0.25">
      <c r="A144" s="83"/>
      <c r="B144" s="76"/>
      <c r="C144" s="84"/>
      <c r="D144" s="78"/>
    </row>
    <row r="145" spans="1:4" x14ac:dyDescent="0.25">
      <c r="A145" s="83"/>
      <c r="B145" s="76"/>
      <c r="C145" s="84"/>
      <c r="D145" s="78"/>
    </row>
    <row r="146" spans="1:4" x14ac:dyDescent="0.25">
      <c r="A146" s="83"/>
      <c r="B146" s="76"/>
      <c r="C146" s="84"/>
      <c r="D146" s="78"/>
    </row>
    <row r="147" spans="1:4" x14ac:dyDescent="0.25">
      <c r="A147" s="83"/>
      <c r="B147" s="76"/>
      <c r="C147" s="84"/>
      <c r="D147" s="78"/>
    </row>
    <row r="148" spans="1:4" x14ac:dyDescent="0.25">
      <c r="A148" s="83"/>
      <c r="B148" s="76"/>
      <c r="C148" s="84"/>
      <c r="D148" s="78"/>
    </row>
    <row r="149" spans="1:4" x14ac:dyDescent="0.25">
      <c r="A149" s="83"/>
      <c r="B149" s="76"/>
      <c r="C149" s="84"/>
      <c r="D149" s="78"/>
    </row>
    <row r="150" spans="1:4" x14ac:dyDescent="0.25">
      <c r="A150" s="83"/>
      <c r="B150" s="76"/>
      <c r="C150" s="84"/>
      <c r="D150" s="78"/>
    </row>
    <row r="151" spans="1:4" x14ac:dyDescent="0.25">
      <c r="A151" s="83"/>
      <c r="B151" s="76"/>
      <c r="C151" s="84"/>
      <c r="D151" s="78"/>
    </row>
    <row r="152" spans="1:4" x14ac:dyDescent="0.25">
      <c r="A152" s="83"/>
      <c r="B152" s="76"/>
      <c r="C152" s="84"/>
      <c r="D152" s="78"/>
    </row>
    <row r="153" spans="1:4" x14ac:dyDescent="0.25">
      <c r="A153" s="83"/>
      <c r="B153" s="76"/>
      <c r="C153" s="84"/>
      <c r="D153" s="78"/>
    </row>
    <row r="154" spans="1:4" x14ac:dyDescent="0.25">
      <c r="A154" s="83"/>
      <c r="B154" s="76"/>
      <c r="C154" s="84"/>
      <c r="D154" s="78"/>
    </row>
    <row r="155" spans="1:4" x14ac:dyDescent="0.25">
      <c r="A155" s="83"/>
      <c r="B155" s="76"/>
      <c r="C155" s="84"/>
      <c r="D155" s="78"/>
    </row>
    <row r="156" spans="1:4" x14ac:dyDescent="0.25">
      <c r="A156" s="83"/>
      <c r="B156" s="76"/>
      <c r="C156" s="84"/>
      <c r="D156" s="78"/>
    </row>
    <row r="157" spans="1:4" x14ac:dyDescent="0.25">
      <c r="A157" s="83"/>
      <c r="B157" s="76"/>
      <c r="C157" s="84"/>
      <c r="D157" s="78"/>
    </row>
    <row r="158" spans="1:4" x14ac:dyDescent="0.25">
      <c r="A158" s="83"/>
      <c r="B158" s="76"/>
      <c r="C158" s="84"/>
      <c r="D158" s="78"/>
    </row>
    <row r="159" spans="1:4" x14ac:dyDescent="0.25">
      <c r="A159" s="83"/>
      <c r="B159" s="76"/>
      <c r="C159" s="84"/>
      <c r="D159" s="78"/>
    </row>
    <row r="160" spans="1:4" x14ac:dyDescent="0.25">
      <c r="A160" s="83"/>
      <c r="B160" s="76"/>
      <c r="C160" s="84"/>
      <c r="D160" s="78"/>
    </row>
    <row r="161" spans="1:4" x14ac:dyDescent="0.25">
      <c r="A161" s="83"/>
      <c r="B161" s="76"/>
      <c r="C161" s="84"/>
      <c r="D161" s="78"/>
    </row>
    <row r="162" spans="1:4" x14ac:dyDescent="0.25">
      <c r="A162" s="83"/>
      <c r="B162" s="76"/>
      <c r="C162" s="84"/>
      <c r="D162" s="78"/>
    </row>
    <row r="163" spans="1:4" x14ac:dyDescent="0.25">
      <c r="A163" s="83"/>
      <c r="B163" s="76"/>
      <c r="C163" s="84"/>
      <c r="D163" s="78"/>
    </row>
    <row r="164" spans="1:4" x14ac:dyDescent="0.25">
      <c r="A164" s="83"/>
      <c r="B164" s="76"/>
      <c r="C164" s="84"/>
      <c r="D164" s="78"/>
    </row>
    <row r="165" spans="1:4" x14ac:dyDescent="0.25">
      <c r="A165" s="83"/>
      <c r="B165" s="76"/>
      <c r="C165" s="84"/>
      <c r="D165" s="78"/>
    </row>
    <row r="166" spans="1:4" x14ac:dyDescent="0.25">
      <c r="A166" s="83"/>
      <c r="B166" s="76"/>
      <c r="C166" s="84"/>
      <c r="D166" s="78"/>
    </row>
    <row r="167" spans="1:4" x14ac:dyDescent="0.25">
      <c r="A167" s="83"/>
      <c r="B167" s="76"/>
      <c r="C167" s="84"/>
      <c r="D167" s="78"/>
    </row>
    <row r="168" spans="1:4" x14ac:dyDescent="0.25">
      <c r="A168" s="83"/>
      <c r="B168" s="76"/>
      <c r="C168" s="84"/>
      <c r="D168" s="78"/>
    </row>
    <row r="169" spans="1:4" x14ac:dyDescent="0.25">
      <c r="A169" s="83"/>
      <c r="B169" s="76"/>
      <c r="C169" s="84"/>
      <c r="D169" s="78"/>
    </row>
    <row r="170" spans="1:4" x14ac:dyDescent="0.25">
      <c r="A170" s="83"/>
      <c r="B170" s="76"/>
      <c r="C170" s="84"/>
      <c r="D170" s="78"/>
    </row>
    <row r="171" spans="1:4" x14ac:dyDescent="0.25">
      <c r="A171" s="83"/>
      <c r="B171" s="76"/>
      <c r="C171" s="84"/>
      <c r="D171" s="78"/>
    </row>
    <row r="172" spans="1:4" x14ac:dyDescent="0.25">
      <c r="A172" s="83"/>
      <c r="B172" s="76"/>
      <c r="C172" s="84"/>
      <c r="D172" s="78"/>
    </row>
    <row r="173" spans="1:4" x14ac:dyDescent="0.25">
      <c r="A173" s="83"/>
      <c r="B173" s="76"/>
      <c r="C173" s="84"/>
      <c r="D173" s="78"/>
    </row>
    <row r="174" spans="1:4" x14ac:dyDescent="0.25">
      <c r="A174" s="83"/>
      <c r="B174" s="76"/>
      <c r="C174" s="84"/>
      <c r="D174" s="78"/>
    </row>
    <row r="175" spans="1:4" x14ac:dyDescent="0.25">
      <c r="A175" s="83"/>
      <c r="B175" s="76"/>
      <c r="C175" s="84"/>
      <c r="D175" s="78"/>
    </row>
    <row r="176" spans="1:4" x14ac:dyDescent="0.25">
      <c r="A176" s="83"/>
      <c r="B176" s="76"/>
      <c r="C176" s="84"/>
      <c r="D176" s="78"/>
    </row>
    <row r="177" spans="1:4" x14ac:dyDescent="0.25">
      <c r="A177" s="83"/>
      <c r="B177" s="76"/>
      <c r="C177" s="84"/>
      <c r="D177" s="78"/>
    </row>
    <row r="178" spans="1:4" x14ac:dyDescent="0.25">
      <c r="A178" s="83"/>
      <c r="B178" s="76"/>
      <c r="C178" s="84"/>
      <c r="D178" s="78"/>
    </row>
    <row r="179" spans="1:4" x14ac:dyDescent="0.25">
      <c r="A179" s="83"/>
      <c r="B179" s="76"/>
      <c r="C179" s="84"/>
      <c r="D179" s="78"/>
    </row>
    <row r="180" spans="1:4" x14ac:dyDescent="0.25">
      <c r="A180" s="83"/>
      <c r="B180" s="76"/>
      <c r="C180" s="84"/>
      <c r="D180" s="78"/>
    </row>
    <row r="181" spans="1:4" x14ac:dyDescent="0.25">
      <c r="A181" s="83"/>
      <c r="B181" s="76"/>
      <c r="C181" s="84"/>
      <c r="D181" s="78"/>
    </row>
    <row r="182" spans="1:4" x14ac:dyDescent="0.25">
      <c r="A182" s="83"/>
      <c r="B182" s="76"/>
      <c r="C182" s="84"/>
      <c r="D182" s="78"/>
    </row>
    <row r="183" spans="1:4" x14ac:dyDescent="0.25">
      <c r="A183" s="83"/>
      <c r="B183" s="76"/>
      <c r="C183" s="84"/>
      <c r="D183" s="78"/>
    </row>
    <row r="184" spans="1:4" x14ac:dyDescent="0.25">
      <c r="A184" s="83"/>
      <c r="B184" s="76"/>
      <c r="C184" s="84"/>
      <c r="D184" s="78"/>
    </row>
    <row r="185" spans="1:4" x14ac:dyDescent="0.25">
      <c r="A185" s="83"/>
      <c r="B185" s="76"/>
      <c r="C185" s="84"/>
      <c r="D185" s="78"/>
    </row>
    <row r="186" spans="1:4" x14ac:dyDescent="0.25">
      <c r="A186" s="83"/>
      <c r="B186" s="76"/>
      <c r="C186" s="84"/>
      <c r="D186" s="78"/>
    </row>
    <row r="187" spans="1:4" x14ac:dyDescent="0.25">
      <c r="A187" s="83"/>
      <c r="B187" s="76"/>
      <c r="C187" s="84"/>
      <c r="D187" s="78"/>
    </row>
    <row r="188" spans="1:4" x14ac:dyDescent="0.25">
      <c r="A188" s="83"/>
      <c r="B188" s="76"/>
      <c r="C188" s="84"/>
      <c r="D188" s="78"/>
    </row>
    <row r="189" spans="1:4" x14ac:dyDescent="0.25">
      <c r="A189" s="83"/>
      <c r="B189" s="76"/>
      <c r="C189" s="84"/>
      <c r="D189" s="78"/>
    </row>
    <row r="190" spans="1:4" x14ac:dyDescent="0.25">
      <c r="A190" s="83"/>
      <c r="B190" s="76"/>
      <c r="C190" s="84"/>
      <c r="D190" s="78"/>
    </row>
    <row r="191" spans="1:4" x14ac:dyDescent="0.25">
      <c r="A191" s="83"/>
      <c r="B191" s="76"/>
      <c r="C191" s="84"/>
      <c r="D191" s="78"/>
    </row>
    <row r="192" spans="1:4" x14ac:dyDescent="0.25">
      <c r="A192" s="83"/>
      <c r="B192" s="76"/>
      <c r="C192" s="84"/>
      <c r="D192" s="78"/>
    </row>
    <row r="193" spans="1:4" x14ac:dyDescent="0.25">
      <c r="A193" s="83"/>
      <c r="B193" s="76"/>
      <c r="C193" s="84"/>
      <c r="D193" s="78"/>
    </row>
    <row r="194" spans="1:4" x14ac:dyDescent="0.25">
      <c r="A194" s="83"/>
      <c r="B194" s="76"/>
      <c r="C194" s="84"/>
      <c r="D194" s="78"/>
    </row>
    <row r="195" spans="1:4" x14ac:dyDescent="0.25">
      <c r="A195" s="83"/>
      <c r="B195" s="76"/>
      <c r="C195" s="84"/>
      <c r="D195" s="78"/>
    </row>
    <row r="196" spans="1:4" x14ac:dyDescent="0.25">
      <c r="A196" s="83"/>
      <c r="B196" s="76"/>
      <c r="C196" s="84"/>
      <c r="D196" s="78"/>
    </row>
    <row r="197" spans="1:4" x14ac:dyDescent="0.25">
      <c r="A197" s="83"/>
      <c r="B197" s="76"/>
      <c r="C197" s="84"/>
      <c r="D197" s="78"/>
    </row>
    <row r="198" spans="1:4" x14ac:dyDescent="0.25">
      <c r="A198" s="83"/>
      <c r="B198" s="76"/>
      <c r="C198" s="84"/>
      <c r="D198" s="78"/>
    </row>
    <row r="199" spans="1:4" x14ac:dyDescent="0.25">
      <c r="A199" s="83"/>
      <c r="B199" s="76"/>
      <c r="C199" s="84"/>
      <c r="D199" s="78"/>
    </row>
    <row r="200" spans="1:4" x14ac:dyDescent="0.25">
      <c r="A200" s="83"/>
      <c r="B200" s="76"/>
      <c r="C200" s="84"/>
      <c r="D200" s="78"/>
    </row>
    <row r="201" spans="1:4" x14ac:dyDescent="0.25">
      <c r="A201" s="83"/>
      <c r="B201" s="76"/>
      <c r="C201" s="84"/>
      <c r="D201" s="78"/>
    </row>
    <row r="202" spans="1:4" x14ac:dyDescent="0.25">
      <c r="A202" s="83"/>
      <c r="B202" s="76"/>
      <c r="C202" s="84"/>
      <c r="D202" s="78"/>
    </row>
    <row r="203" spans="1:4" x14ac:dyDescent="0.25">
      <c r="A203" s="83"/>
      <c r="B203" s="76"/>
      <c r="C203" s="84"/>
      <c r="D203" s="78"/>
    </row>
    <row r="204" spans="1:4" x14ac:dyDescent="0.25">
      <c r="A204" s="83"/>
      <c r="B204" s="76"/>
      <c r="C204" s="84"/>
      <c r="D204" s="78"/>
    </row>
    <row r="205" spans="1:4" x14ac:dyDescent="0.25">
      <c r="A205" s="83"/>
      <c r="B205" s="76"/>
      <c r="C205" s="84"/>
      <c r="D205" s="78"/>
    </row>
    <row r="206" spans="1:4" x14ac:dyDescent="0.25">
      <c r="A206" s="83"/>
      <c r="B206" s="76"/>
      <c r="C206" s="84"/>
      <c r="D206" s="78"/>
    </row>
    <row r="207" spans="1:4" x14ac:dyDescent="0.25">
      <c r="A207" s="83"/>
      <c r="B207" s="76"/>
      <c r="C207" s="84"/>
      <c r="D207" s="78"/>
    </row>
    <row r="208" spans="1:4" x14ac:dyDescent="0.25">
      <c r="A208" s="83"/>
      <c r="B208" s="76"/>
      <c r="C208" s="84"/>
      <c r="D208" s="78"/>
    </row>
    <row r="209" spans="1:4" x14ac:dyDescent="0.25">
      <c r="A209" s="83"/>
      <c r="B209" s="76"/>
      <c r="C209" s="84"/>
      <c r="D209" s="78"/>
    </row>
    <row r="210" spans="1:4" x14ac:dyDescent="0.25">
      <c r="A210" s="83"/>
      <c r="B210" s="76"/>
      <c r="C210" s="84"/>
      <c r="D210" s="78"/>
    </row>
    <row r="211" spans="1:4" x14ac:dyDescent="0.25">
      <c r="A211" s="83"/>
      <c r="B211" s="76"/>
      <c r="C211" s="84"/>
      <c r="D211" s="78"/>
    </row>
    <row r="212" spans="1:4" x14ac:dyDescent="0.25">
      <c r="A212" s="83"/>
      <c r="B212" s="76"/>
      <c r="C212" s="84"/>
      <c r="D212" s="78"/>
    </row>
    <row r="213" spans="1:4" x14ac:dyDescent="0.25">
      <c r="A213" s="83"/>
      <c r="B213" s="76"/>
      <c r="C213" s="84"/>
      <c r="D213" s="78"/>
    </row>
    <row r="214" spans="1:4" x14ac:dyDescent="0.25">
      <c r="A214" s="83"/>
      <c r="B214" s="76"/>
      <c r="C214" s="84"/>
      <c r="D214" s="78"/>
    </row>
    <row r="215" spans="1:4" x14ac:dyDescent="0.25">
      <c r="A215" s="83"/>
      <c r="B215" s="76"/>
      <c r="C215" s="84"/>
      <c r="D215" s="78"/>
    </row>
    <row r="216" spans="1:4" x14ac:dyDescent="0.25">
      <c r="A216" s="83"/>
      <c r="B216" s="76"/>
      <c r="C216" s="84"/>
      <c r="D216" s="78"/>
    </row>
    <row r="217" spans="1:4" x14ac:dyDescent="0.25">
      <c r="A217" s="83"/>
      <c r="B217" s="76"/>
      <c r="C217" s="84"/>
      <c r="D217" s="78"/>
    </row>
    <row r="218" spans="1:4" x14ac:dyDescent="0.25">
      <c r="A218" s="83"/>
      <c r="B218" s="76"/>
      <c r="C218" s="84"/>
      <c r="D218" s="78"/>
    </row>
    <row r="219" spans="1:4" x14ac:dyDescent="0.25">
      <c r="A219" s="83"/>
      <c r="B219" s="76"/>
      <c r="C219" s="84"/>
      <c r="D219" s="78"/>
    </row>
    <row r="220" spans="1:4" x14ac:dyDescent="0.25">
      <c r="A220" s="83"/>
      <c r="B220" s="76"/>
      <c r="C220" s="84"/>
      <c r="D220" s="78"/>
    </row>
    <row r="221" spans="1:4" x14ac:dyDescent="0.25">
      <c r="A221" s="83"/>
      <c r="B221" s="76"/>
      <c r="C221" s="84"/>
      <c r="D221" s="78"/>
    </row>
    <row r="222" spans="1:4" x14ac:dyDescent="0.25">
      <c r="A222" s="83"/>
      <c r="B222" s="76"/>
      <c r="C222" s="84"/>
      <c r="D222" s="78"/>
    </row>
    <row r="223" spans="1:4" x14ac:dyDescent="0.25">
      <c r="A223" s="83"/>
      <c r="B223" s="76"/>
      <c r="C223" s="84"/>
      <c r="D223" s="78"/>
    </row>
    <row r="224" spans="1:4" x14ac:dyDescent="0.25">
      <c r="A224" s="83"/>
      <c r="B224" s="76"/>
      <c r="C224" s="84"/>
      <c r="D224" s="78"/>
    </row>
    <row r="225" spans="1:4" x14ac:dyDescent="0.25">
      <c r="A225" s="83"/>
      <c r="B225" s="76"/>
      <c r="C225" s="84"/>
      <c r="D225" s="78"/>
    </row>
    <row r="226" spans="1:4" x14ac:dyDescent="0.25">
      <c r="A226" s="83"/>
      <c r="B226" s="76"/>
      <c r="C226" s="84"/>
      <c r="D226" s="78"/>
    </row>
    <row r="227" spans="1:4" x14ac:dyDescent="0.25">
      <c r="A227" s="83"/>
      <c r="B227" s="76"/>
      <c r="C227" s="84"/>
      <c r="D227" s="78"/>
    </row>
    <row r="228" spans="1:4" x14ac:dyDescent="0.25">
      <c r="A228" s="83"/>
      <c r="B228" s="76"/>
      <c r="C228" s="84"/>
      <c r="D228" s="78"/>
    </row>
    <row r="229" spans="1:4" x14ac:dyDescent="0.25">
      <c r="A229" s="83"/>
      <c r="B229" s="76"/>
      <c r="C229" s="84"/>
      <c r="D229" s="78"/>
    </row>
    <row r="230" spans="1:4" x14ac:dyDescent="0.25">
      <c r="A230" s="83"/>
      <c r="B230" s="76"/>
      <c r="C230" s="84"/>
      <c r="D230" s="78"/>
    </row>
    <row r="231" spans="1:4" x14ac:dyDescent="0.25">
      <c r="A231" s="83"/>
      <c r="B231" s="76"/>
      <c r="C231" s="84"/>
      <c r="D231" s="78"/>
    </row>
    <row r="232" spans="1:4" x14ac:dyDescent="0.25">
      <c r="A232" s="83"/>
      <c r="B232" s="76"/>
      <c r="C232" s="84"/>
      <c r="D232" s="78"/>
    </row>
    <row r="233" spans="1:4" x14ac:dyDescent="0.25">
      <c r="A233" s="83"/>
      <c r="B233" s="76"/>
      <c r="C233" s="84"/>
      <c r="D233" s="78"/>
    </row>
    <row r="234" spans="1:4" x14ac:dyDescent="0.25">
      <c r="A234" s="83"/>
      <c r="B234" s="76"/>
      <c r="C234" s="84"/>
      <c r="D234" s="78"/>
    </row>
    <row r="235" spans="1:4" x14ac:dyDescent="0.25">
      <c r="A235" s="83"/>
      <c r="B235" s="76"/>
      <c r="C235" s="84"/>
      <c r="D235" s="78"/>
    </row>
    <row r="236" spans="1:4" x14ac:dyDescent="0.25">
      <c r="A236" s="83"/>
      <c r="B236" s="76"/>
      <c r="C236" s="84"/>
      <c r="D236" s="78"/>
    </row>
    <row r="237" spans="1:4" x14ac:dyDescent="0.25">
      <c r="A237" s="83"/>
      <c r="B237" s="76"/>
      <c r="C237" s="84"/>
      <c r="D237" s="78"/>
    </row>
    <row r="238" spans="1:4" x14ac:dyDescent="0.25">
      <c r="A238" s="83"/>
      <c r="B238" s="76"/>
      <c r="C238" s="84"/>
      <c r="D238" s="78"/>
    </row>
    <row r="239" spans="1:4" x14ac:dyDescent="0.25">
      <c r="A239" s="83"/>
      <c r="B239" s="76"/>
      <c r="C239" s="84"/>
      <c r="D239" s="78"/>
    </row>
    <row r="240" spans="1:4" x14ac:dyDescent="0.25">
      <c r="A240" s="83"/>
      <c r="B240" s="76"/>
      <c r="C240" s="84"/>
      <c r="D240" s="78"/>
    </row>
    <row r="241" spans="1:4" x14ac:dyDescent="0.25">
      <c r="A241" s="83"/>
      <c r="B241" s="76"/>
      <c r="C241" s="84"/>
      <c r="D241" s="78"/>
    </row>
    <row r="242" spans="1:4" x14ac:dyDescent="0.25">
      <c r="A242" s="83"/>
      <c r="B242" s="76"/>
      <c r="C242" s="84"/>
      <c r="D242" s="78"/>
    </row>
    <row r="243" spans="1:4" x14ac:dyDescent="0.25">
      <c r="A243" s="83"/>
      <c r="B243" s="76"/>
      <c r="C243" s="84"/>
      <c r="D243" s="78"/>
    </row>
    <row r="244" spans="1:4" x14ac:dyDescent="0.25">
      <c r="A244" s="83"/>
      <c r="B244" s="76"/>
      <c r="C244" s="84"/>
      <c r="D244" s="78"/>
    </row>
    <row r="245" spans="1:4" x14ac:dyDescent="0.25">
      <c r="A245" s="83"/>
      <c r="B245" s="76"/>
      <c r="C245" s="84"/>
      <c r="D245" s="78"/>
    </row>
    <row r="246" spans="1:4" x14ac:dyDescent="0.25">
      <c r="A246" s="83"/>
      <c r="B246" s="76"/>
      <c r="C246" s="84"/>
      <c r="D246" s="78"/>
    </row>
    <row r="247" spans="1:4" x14ac:dyDescent="0.25">
      <c r="A247" s="83"/>
      <c r="B247" s="76"/>
      <c r="C247" s="84"/>
      <c r="D247" s="78"/>
    </row>
    <row r="248" spans="1:4" x14ac:dyDescent="0.25">
      <c r="A248" s="83"/>
      <c r="B248" s="76"/>
      <c r="C248" s="84"/>
      <c r="D248" s="78"/>
    </row>
    <row r="249" spans="1:4" x14ac:dyDescent="0.25">
      <c r="A249" s="83"/>
      <c r="B249" s="76"/>
      <c r="C249" s="84"/>
      <c r="D249" s="78"/>
    </row>
    <row r="250" spans="1:4" x14ac:dyDescent="0.25">
      <c r="A250" s="83"/>
      <c r="B250" s="76"/>
      <c r="C250" s="84"/>
      <c r="D250" s="78"/>
    </row>
    <row r="251" spans="1:4" x14ac:dyDescent="0.25">
      <c r="A251" s="83"/>
      <c r="B251" s="76"/>
      <c r="C251" s="84"/>
      <c r="D251" s="78"/>
    </row>
    <row r="252" spans="1:4" x14ac:dyDescent="0.25">
      <c r="A252" s="83"/>
      <c r="B252" s="76"/>
      <c r="C252" s="84"/>
      <c r="D252" s="78"/>
    </row>
    <row r="253" spans="1:4" x14ac:dyDescent="0.25">
      <c r="A253" s="83"/>
      <c r="B253" s="76"/>
      <c r="C253" s="84"/>
      <c r="D253" s="78"/>
    </row>
    <row r="254" spans="1:4" x14ac:dyDescent="0.25">
      <c r="A254" s="83"/>
      <c r="B254" s="76"/>
      <c r="C254" s="84"/>
      <c r="D254" s="78"/>
    </row>
    <row r="255" spans="1:4" x14ac:dyDescent="0.25">
      <c r="A255" s="83"/>
      <c r="B255" s="76"/>
      <c r="C255" s="84"/>
      <c r="D255" s="78"/>
    </row>
    <row r="256" spans="1:4" x14ac:dyDescent="0.25">
      <c r="A256" s="83"/>
      <c r="B256" s="76"/>
      <c r="C256" s="84"/>
      <c r="D256" s="78"/>
    </row>
    <row r="257" spans="1:4" x14ac:dyDescent="0.25">
      <c r="A257" s="83"/>
      <c r="B257" s="76"/>
      <c r="C257" s="84"/>
      <c r="D257" s="78"/>
    </row>
    <row r="258" spans="1:4" x14ac:dyDescent="0.25">
      <c r="A258" s="83"/>
      <c r="B258" s="76"/>
      <c r="C258" s="84"/>
      <c r="D258" s="78"/>
    </row>
    <row r="259" spans="1:4" x14ac:dyDescent="0.25">
      <c r="A259" s="83"/>
      <c r="B259" s="76"/>
      <c r="C259" s="84"/>
      <c r="D259" s="78"/>
    </row>
    <row r="260" spans="1:4" x14ac:dyDescent="0.25">
      <c r="A260" s="83"/>
      <c r="B260" s="76"/>
      <c r="C260" s="84"/>
      <c r="D260" s="78"/>
    </row>
    <row r="261" spans="1:4" x14ac:dyDescent="0.25">
      <c r="A261" s="83"/>
      <c r="B261" s="76"/>
      <c r="C261" s="84"/>
      <c r="D261" s="78"/>
    </row>
    <row r="262" spans="1:4" x14ac:dyDescent="0.25">
      <c r="A262" s="83"/>
      <c r="B262" s="76"/>
      <c r="C262" s="84"/>
      <c r="D262" s="78"/>
    </row>
    <row r="263" spans="1:4" x14ac:dyDescent="0.25">
      <c r="A263" s="83"/>
      <c r="B263" s="76"/>
      <c r="C263" s="84"/>
      <c r="D263" s="78"/>
    </row>
    <row r="264" spans="1:4" x14ac:dyDescent="0.25">
      <c r="A264" s="83"/>
      <c r="B264" s="76"/>
      <c r="C264" s="84"/>
      <c r="D264" s="78"/>
    </row>
    <row r="265" spans="1:4" x14ac:dyDescent="0.25">
      <c r="A265" s="83"/>
      <c r="B265" s="76"/>
      <c r="C265" s="84"/>
      <c r="D265" s="78"/>
    </row>
    <row r="266" spans="1:4" x14ac:dyDescent="0.25">
      <c r="A266" s="83"/>
      <c r="B266" s="76"/>
      <c r="C266" s="84"/>
      <c r="D266" s="78"/>
    </row>
    <row r="267" spans="1:4" x14ac:dyDescent="0.25">
      <c r="A267" s="83"/>
      <c r="B267" s="76"/>
      <c r="C267" s="84"/>
      <c r="D267" s="78"/>
    </row>
    <row r="268" spans="1:4" x14ac:dyDescent="0.25">
      <c r="A268" s="83"/>
      <c r="B268" s="76"/>
      <c r="C268" s="84"/>
      <c r="D268" s="78"/>
    </row>
    <row r="269" spans="1:4" x14ac:dyDescent="0.25">
      <c r="A269" s="83"/>
      <c r="B269" s="76"/>
      <c r="C269" s="84"/>
      <c r="D269" s="78"/>
    </row>
    <row r="270" spans="1:4" ht="15.75" thickBot="1" x14ac:dyDescent="0.3">
      <c r="A270" s="85"/>
      <c r="B270" s="86"/>
      <c r="C270" s="87"/>
      <c r="D270" s="88"/>
    </row>
  </sheetData>
  <sheetProtection algorithmName="SHA-512" hashValue="IZS28jwI1QkO5ad8I4z3C3Z+n5NV0ffCRq9iRaT0Fc2HGUq5LV4NlPnINQ87z8G0RDCN5KnohyTOUhOCHGbLVw==" saltValue="8TgA2nwicqWDCLqZlFKsQA==" spinCount="100000" sheet="1"/>
  <mergeCells count="2">
    <mergeCell ref="A1:D1"/>
    <mergeCell ref="A3:D5"/>
  </mergeCells>
  <conditionalFormatting sqref="B2">
    <cfRule type="cellIs" dxfId="12" priority="4" operator="equal">
      <formula>"LEA Name"</formula>
    </cfRule>
  </conditionalFormatting>
  <conditionalFormatting sqref="B6 B2">
    <cfRule type="containsBlanks" dxfId="11" priority="3">
      <formula>LEN(TRIM(B2))=0</formula>
    </cfRule>
  </conditionalFormatting>
  <conditionalFormatting sqref="A8:D8">
    <cfRule type="containsBlanks" dxfId="10" priority="2">
      <formula>LEN(TRIM(A8))=0</formula>
    </cfRule>
  </conditionalFormatting>
  <conditionalFormatting sqref="A8:D270">
    <cfRule type="expression" dxfId="9" priority="1">
      <formula>$D8="Yes"</formula>
    </cfRule>
  </conditionalFormatting>
  <dataValidations count="1">
    <dataValidation type="list" allowBlank="1" showInputMessage="1" showErrorMessage="1" sqref="D8:D270" xr:uid="{B5C9EC15-B65D-4D02-9480-6C18B0338579}">
      <formula1>"Yes,No"</formula1>
    </dataValidation>
  </dataValidation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031717-ECCF-4FBE-88B3-B797C004CAB3}">
          <x14:formula1>
            <xm:f>'LEA List'!$A:$A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13C61-2B32-404B-9823-11488CD27345}">
  <dimension ref="A1:I270"/>
  <sheetViews>
    <sheetView showGridLines="0" workbookViewId="0">
      <pane xSplit="1" ySplit="7" topLeftCell="B8" activePane="bottomRight" state="frozenSplit"/>
      <selection pane="topRight" activeCell="F1" sqref="F1"/>
      <selection pane="bottomLeft" activeCell="A13" sqref="A13"/>
      <selection pane="bottomRight" activeCell="G7" sqref="G7"/>
    </sheetView>
  </sheetViews>
  <sheetFormatPr defaultRowHeight="12.75" x14ac:dyDescent="0.2"/>
  <cols>
    <col min="1" max="1" width="46.42578125" style="14" customWidth="1"/>
    <col min="2" max="2" width="28.5703125" style="40" customWidth="1"/>
    <col min="3" max="3" width="28.5703125" style="1" customWidth="1"/>
    <col min="4" max="4" width="17.85546875" style="1" customWidth="1"/>
    <col min="5" max="5" width="28.5703125" style="40" customWidth="1"/>
    <col min="6" max="6" width="28.5703125" style="1" customWidth="1"/>
    <col min="7" max="7" width="17.85546875" style="1" customWidth="1"/>
    <col min="8" max="8" width="28.5703125" style="1" customWidth="1"/>
    <col min="9" max="9" width="28.5703125" style="22" customWidth="1"/>
    <col min="10" max="16384" width="9.140625" style="1"/>
  </cols>
  <sheetData>
    <row r="1" spans="1:9" ht="28.5" customHeight="1" thickBot="1" x14ac:dyDescent="0.25">
      <c r="A1" s="105" t="s">
        <v>9</v>
      </c>
      <c r="B1" s="106"/>
      <c r="C1" s="106"/>
      <c r="D1" s="106"/>
      <c r="E1" s="106"/>
      <c r="F1" s="106"/>
      <c r="G1" s="106"/>
      <c r="H1" s="106"/>
      <c r="I1" s="107"/>
    </row>
    <row r="2" spans="1:9" ht="26.25" customHeight="1" thickBot="1" x14ac:dyDescent="0.25">
      <c r="B2" s="100" t="s">
        <v>417</v>
      </c>
      <c r="C2" s="101"/>
      <c r="D2" s="102"/>
      <c r="E2" s="97" t="s">
        <v>10</v>
      </c>
      <c r="F2" s="98"/>
      <c r="G2" s="99"/>
    </row>
    <row r="3" spans="1:9" ht="37.5" customHeight="1" x14ac:dyDescent="0.2">
      <c r="B3" s="108" t="s">
        <v>414</v>
      </c>
      <c r="C3" s="109"/>
      <c r="D3" s="50"/>
      <c r="E3" s="114" t="s">
        <v>11</v>
      </c>
      <c r="F3" s="115"/>
      <c r="G3" s="50"/>
    </row>
    <row r="4" spans="1:9" ht="26.25" customHeight="1" x14ac:dyDescent="0.2">
      <c r="B4" s="110" t="s">
        <v>415</v>
      </c>
      <c r="C4" s="111"/>
      <c r="D4" s="51"/>
      <c r="E4" s="116" t="s">
        <v>12</v>
      </c>
      <c r="F4" s="117"/>
      <c r="G4" s="52"/>
      <c r="H4" s="14"/>
    </row>
    <row r="5" spans="1:9" ht="26.25" customHeight="1" thickBot="1" x14ac:dyDescent="0.25">
      <c r="B5" s="112" t="s">
        <v>416</v>
      </c>
      <c r="C5" s="113"/>
      <c r="D5" s="15" t="e">
        <f>D3/D4</f>
        <v>#DIV/0!</v>
      </c>
      <c r="E5" s="103" t="s">
        <v>418</v>
      </c>
      <c r="F5" s="104"/>
      <c r="G5" s="47" t="e">
        <f>G3/G4</f>
        <v>#DIV/0!</v>
      </c>
    </row>
    <row r="6" spans="1:9" ht="26.25" customHeight="1" thickBot="1" x14ac:dyDescent="0.25">
      <c r="B6" s="95" t="s">
        <v>419</v>
      </c>
      <c r="C6" s="96"/>
      <c r="D6" s="96"/>
      <c r="E6" s="96"/>
      <c r="F6" s="96"/>
      <c r="G6" s="49" t="e">
        <f>IF($D$5&lt;$G$5,$D$5-$G$5,0)</f>
        <v>#DIV/0!</v>
      </c>
      <c r="H6" s="46"/>
    </row>
    <row r="7" spans="1:9" ht="39" thickBot="1" x14ac:dyDescent="0.25">
      <c r="A7" s="3" t="s">
        <v>13</v>
      </c>
      <c r="B7" s="4" t="s">
        <v>420</v>
      </c>
      <c r="C7" s="5" t="s">
        <v>421</v>
      </c>
      <c r="D7" s="6" t="s">
        <v>422</v>
      </c>
      <c r="E7" s="7" t="s">
        <v>14</v>
      </c>
      <c r="F7" s="8" t="s">
        <v>15</v>
      </c>
      <c r="G7" s="48" t="s">
        <v>423</v>
      </c>
      <c r="H7" s="9" t="s">
        <v>17</v>
      </c>
      <c r="I7" s="10" t="s">
        <v>18</v>
      </c>
    </row>
    <row r="8" spans="1:9" x14ac:dyDescent="0.2">
      <c r="A8" s="35" t="str">
        <f>IF('FY23 High-Poverty Schools'!D8="yes",'FY23 High-Poverty Schools'!A8,"")</f>
        <v/>
      </c>
      <c r="B8" s="53"/>
      <c r="C8" s="54"/>
      <c r="D8" s="2" t="e">
        <f>B8/C8</f>
        <v>#DIV/0!</v>
      </c>
      <c r="E8" s="60"/>
      <c r="F8" s="54"/>
      <c r="G8" s="2" t="e">
        <f>E8/F8</f>
        <v>#DIV/0!</v>
      </c>
      <c r="H8" s="11" t="e">
        <f>IF(G8&gt;D8,G8-D8,0)</f>
        <v>#DIV/0!</v>
      </c>
      <c r="I8" s="13" t="e">
        <f>IF(H8&lt;0.01,"Yes","No")</f>
        <v>#DIV/0!</v>
      </c>
    </row>
    <row r="9" spans="1:9" x14ac:dyDescent="0.2">
      <c r="A9" s="35" t="str">
        <f>IF('FY23 High-Poverty Schools'!D9="yes",'FY23 High-Poverty Schools'!A9,"")</f>
        <v/>
      </c>
      <c r="B9" s="55"/>
      <c r="C9" s="56"/>
      <c r="D9" s="2" t="e">
        <f t="shared" ref="D9:D72" si="0">B9/C9</f>
        <v>#DIV/0!</v>
      </c>
      <c r="E9" s="55"/>
      <c r="F9" s="56"/>
      <c r="G9" s="2" t="e">
        <f t="shared" ref="G9:G72" si="1">E9/F9</f>
        <v>#DIV/0!</v>
      </c>
      <c r="H9" s="11" t="e">
        <f t="shared" ref="H9:H72" si="2">IF(G9&gt;D9,G9-D9,0)</f>
        <v>#DIV/0!</v>
      </c>
      <c r="I9" s="13" t="e">
        <f t="shared" ref="I9:I72" si="3">IF(H9&lt;0.01,"Yes","No")</f>
        <v>#DIV/0!</v>
      </c>
    </row>
    <row r="10" spans="1:9" x14ac:dyDescent="0.2">
      <c r="A10" s="35" t="str">
        <f>IF('FY23 High-Poverty Schools'!D10="yes",'FY23 High-Poverty Schools'!A10,"")</f>
        <v/>
      </c>
      <c r="B10" s="55"/>
      <c r="C10" s="56"/>
      <c r="D10" s="2" t="e">
        <f t="shared" si="0"/>
        <v>#DIV/0!</v>
      </c>
      <c r="E10" s="55"/>
      <c r="F10" s="56"/>
      <c r="G10" s="2" t="e">
        <f t="shared" si="1"/>
        <v>#DIV/0!</v>
      </c>
      <c r="H10" s="11" t="e">
        <f t="shared" si="2"/>
        <v>#DIV/0!</v>
      </c>
      <c r="I10" s="13" t="e">
        <f t="shared" si="3"/>
        <v>#DIV/0!</v>
      </c>
    </row>
    <row r="11" spans="1:9" x14ac:dyDescent="0.2">
      <c r="A11" s="35" t="str">
        <f>IF('FY23 High-Poverty Schools'!D11="yes",'FY23 High-Poverty Schools'!A11,"")</f>
        <v/>
      </c>
      <c r="B11" s="55"/>
      <c r="C11" s="56"/>
      <c r="D11" s="2" t="e">
        <f t="shared" si="0"/>
        <v>#DIV/0!</v>
      </c>
      <c r="E11" s="55"/>
      <c r="F11" s="56"/>
      <c r="G11" s="2" t="e">
        <f t="shared" si="1"/>
        <v>#DIV/0!</v>
      </c>
      <c r="H11" s="11" t="e">
        <f t="shared" si="2"/>
        <v>#DIV/0!</v>
      </c>
      <c r="I11" s="13" t="e">
        <f t="shared" si="3"/>
        <v>#DIV/0!</v>
      </c>
    </row>
    <row r="12" spans="1:9" x14ac:dyDescent="0.2">
      <c r="A12" s="35" t="str">
        <f>IF('FY23 High-Poverty Schools'!D12="yes",'FY23 High-Poverty Schools'!A12,"")</f>
        <v/>
      </c>
      <c r="B12" s="57"/>
      <c r="C12" s="56"/>
      <c r="D12" s="2" t="e">
        <f t="shared" si="0"/>
        <v>#DIV/0!</v>
      </c>
      <c r="E12" s="57"/>
      <c r="F12" s="56"/>
      <c r="G12" s="2" t="e">
        <f t="shared" si="1"/>
        <v>#DIV/0!</v>
      </c>
      <c r="H12" s="11" t="e">
        <f t="shared" si="2"/>
        <v>#DIV/0!</v>
      </c>
      <c r="I12" s="13" t="e">
        <f t="shared" si="3"/>
        <v>#DIV/0!</v>
      </c>
    </row>
    <row r="13" spans="1:9" x14ac:dyDescent="0.2">
      <c r="A13" s="35" t="str">
        <f>IF('FY23 High-Poverty Schools'!D13="yes",'FY23 High-Poverty Schools'!A13,"")</f>
        <v/>
      </c>
      <c r="B13" s="57"/>
      <c r="C13" s="56"/>
      <c r="D13" s="2" t="e">
        <f t="shared" si="0"/>
        <v>#DIV/0!</v>
      </c>
      <c r="E13" s="57"/>
      <c r="F13" s="56"/>
      <c r="G13" s="2" t="e">
        <f t="shared" si="1"/>
        <v>#DIV/0!</v>
      </c>
      <c r="H13" s="11" t="e">
        <f t="shared" si="2"/>
        <v>#DIV/0!</v>
      </c>
      <c r="I13" s="13" t="e">
        <f t="shared" si="3"/>
        <v>#DIV/0!</v>
      </c>
    </row>
    <row r="14" spans="1:9" x14ac:dyDescent="0.2">
      <c r="A14" s="35" t="str">
        <f>IF('FY23 High-Poverty Schools'!D14="yes",'FY23 High-Poverty Schools'!A14,"")</f>
        <v/>
      </c>
      <c r="B14" s="57"/>
      <c r="C14" s="56"/>
      <c r="D14" s="2" t="e">
        <f t="shared" si="0"/>
        <v>#DIV/0!</v>
      </c>
      <c r="E14" s="57"/>
      <c r="F14" s="56"/>
      <c r="G14" s="2" t="e">
        <f t="shared" si="1"/>
        <v>#DIV/0!</v>
      </c>
      <c r="H14" s="11" t="e">
        <f t="shared" si="2"/>
        <v>#DIV/0!</v>
      </c>
      <c r="I14" s="13" t="e">
        <f t="shared" si="3"/>
        <v>#DIV/0!</v>
      </c>
    </row>
    <row r="15" spans="1:9" x14ac:dyDescent="0.2">
      <c r="A15" s="35" t="str">
        <f>IF('FY23 High-Poverty Schools'!D15="yes",'FY23 High-Poverty Schools'!A15,"")</f>
        <v/>
      </c>
      <c r="B15" s="57"/>
      <c r="C15" s="56"/>
      <c r="D15" s="2" t="e">
        <f t="shared" si="0"/>
        <v>#DIV/0!</v>
      </c>
      <c r="E15" s="57"/>
      <c r="F15" s="56"/>
      <c r="G15" s="2" t="e">
        <f t="shared" si="1"/>
        <v>#DIV/0!</v>
      </c>
      <c r="H15" s="11" t="e">
        <f t="shared" si="2"/>
        <v>#DIV/0!</v>
      </c>
      <c r="I15" s="13" t="e">
        <f t="shared" si="3"/>
        <v>#DIV/0!</v>
      </c>
    </row>
    <row r="16" spans="1:9" x14ac:dyDescent="0.2">
      <c r="A16" s="35" t="str">
        <f>IF('FY23 High-Poverty Schools'!D16="yes",'FY23 High-Poverty Schools'!A16,"")</f>
        <v/>
      </c>
      <c r="B16" s="57"/>
      <c r="C16" s="56"/>
      <c r="D16" s="2" t="e">
        <f t="shared" si="0"/>
        <v>#DIV/0!</v>
      </c>
      <c r="E16" s="57"/>
      <c r="F16" s="56"/>
      <c r="G16" s="2" t="e">
        <f t="shared" si="1"/>
        <v>#DIV/0!</v>
      </c>
      <c r="H16" s="11" t="e">
        <f t="shared" si="2"/>
        <v>#DIV/0!</v>
      </c>
      <c r="I16" s="13" t="e">
        <f t="shared" si="3"/>
        <v>#DIV/0!</v>
      </c>
    </row>
    <row r="17" spans="1:9" x14ac:dyDescent="0.2">
      <c r="A17" s="35" t="str">
        <f>IF('FY23 High-Poverty Schools'!D17="yes",'FY23 High-Poverty Schools'!A17,"")</f>
        <v/>
      </c>
      <c r="B17" s="57"/>
      <c r="C17" s="56"/>
      <c r="D17" s="2" t="e">
        <f t="shared" si="0"/>
        <v>#DIV/0!</v>
      </c>
      <c r="E17" s="57"/>
      <c r="F17" s="56"/>
      <c r="G17" s="2" t="e">
        <f t="shared" si="1"/>
        <v>#DIV/0!</v>
      </c>
      <c r="H17" s="11" t="e">
        <f t="shared" si="2"/>
        <v>#DIV/0!</v>
      </c>
      <c r="I17" s="13" t="e">
        <f t="shared" si="3"/>
        <v>#DIV/0!</v>
      </c>
    </row>
    <row r="18" spans="1:9" x14ac:dyDescent="0.2">
      <c r="A18" s="35" t="str">
        <f>IF('FY23 High-Poverty Schools'!D18="yes",'FY23 High-Poverty Schools'!A18,"")</f>
        <v/>
      </c>
      <c r="B18" s="57"/>
      <c r="C18" s="56"/>
      <c r="D18" s="2" t="e">
        <f t="shared" si="0"/>
        <v>#DIV/0!</v>
      </c>
      <c r="E18" s="57"/>
      <c r="F18" s="56"/>
      <c r="G18" s="2" t="e">
        <f t="shared" si="1"/>
        <v>#DIV/0!</v>
      </c>
      <c r="H18" s="11" t="e">
        <f t="shared" si="2"/>
        <v>#DIV/0!</v>
      </c>
      <c r="I18" s="13" t="e">
        <f t="shared" si="3"/>
        <v>#DIV/0!</v>
      </c>
    </row>
    <row r="19" spans="1:9" x14ac:dyDescent="0.2">
      <c r="A19" s="35" t="str">
        <f>IF('FY23 High-Poverty Schools'!D19="yes",'FY23 High-Poverty Schools'!A19,"")</f>
        <v/>
      </c>
      <c r="B19" s="57"/>
      <c r="C19" s="56"/>
      <c r="D19" s="2" t="e">
        <f t="shared" si="0"/>
        <v>#DIV/0!</v>
      </c>
      <c r="E19" s="57"/>
      <c r="F19" s="56"/>
      <c r="G19" s="2" t="e">
        <f t="shared" si="1"/>
        <v>#DIV/0!</v>
      </c>
      <c r="H19" s="11" t="e">
        <f t="shared" si="2"/>
        <v>#DIV/0!</v>
      </c>
      <c r="I19" s="13" t="e">
        <f t="shared" si="3"/>
        <v>#DIV/0!</v>
      </c>
    </row>
    <row r="20" spans="1:9" x14ac:dyDescent="0.2">
      <c r="A20" s="35" t="str">
        <f>IF('FY23 High-Poverty Schools'!D20="yes",'FY23 High-Poverty Schools'!A20,"")</f>
        <v/>
      </c>
      <c r="B20" s="57"/>
      <c r="C20" s="56"/>
      <c r="D20" s="2" t="e">
        <f t="shared" si="0"/>
        <v>#DIV/0!</v>
      </c>
      <c r="E20" s="57"/>
      <c r="F20" s="56"/>
      <c r="G20" s="2" t="e">
        <f t="shared" si="1"/>
        <v>#DIV/0!</v>
      </c>
      <c r="H20" s="11" t="e">
        <f t="shared" si="2"/>
        <v>#DIV/0!</v>
      </c>
      <c r="I20" s="13" t="e">
        <f t="shared" si="3"/>
        <v>#DIV/0!</v>
      </c>
    </row>
    <row r="21" spans="1:9" x14ac:dyDescent="0.2">
      <c r="A21" s="35" t="str">
        <f>IF('FY23 High-Poverty Schools'!D21="yes",'FY23 High-Poverty Schools'!A21,"")</f>
        <v/>
      </c>
      <c r="B21" s="57"/>
      <c r="C21" s="56"/>
      <c r="D21" s="2" t="e">
        <f t="shared" si="0"/>
        <v>#DIV/0!</v>
      </c>
      <c r="E21" s="57"/>
      <c r="F21" s="56"/>
      <c r="G21" s="2" t="e">
        <f t="shared" si="1"/>
        <v>#DIV/0!</v>
      </c>
      <c r="H21" s="11" t="e">
        <f t="shared" si="2"/>
        <v>#DIV/0!</v>
      </c>
      <c r="I21" s="13" t="e">
        <f t="shared" si="3"/>
        <v>#DIV/0!</v>
      </c>
    </row>
    <row r="22" spans="1:9" x14ac:dyDescent="0.2">
      <c r="A22" s="35" t="str">
        <f>IF('FY23 High-Poverty Schools'!D22="yes",'FY23 High-Poverty Schools'!A22,"")</f>
        <v/>
      </c>
      <c r="B22" s="57"/>
      <c r="C22" s="56"/>
      <c r="D22" s="2" t="e">
        <f t="shared" si="0"/>
        <v>#DIV/0!</v>
      </c>
      <c r="E22" s="57"/>
      <c r="F22" s="56"/>
      <c r="G22" s="2" t="e">
        <f t="shared" si="1"/>
        <v>#DIV/0!</v>
      </c>
      <c r="H22" s="11" t="e">
        <f t="shared" si="2"/>
        <v>#DIV/0!</v>
      </c>
      <c r="I22" s="13" t="e">
        <f t="shared" si="3"/>
        <v>#DIV/0!</v>
      </c>
    </row>
    <row r="23" spans="1:9" x14ac:dyDescent="0.2">
      <c r="A23" s="35" t="str">
        <f>IF('FY23 High-Poverty Schools'!D23="yes",'FY23 High-Poverty Schools'!A23,"")</f>
        <v/>
      </c>
      <c r="B23" s="57"/>
      <c r="C23" s="56"/>
      <c r="D23" s="2" t="e">
        <f t="shared" si="0"/>
        <v>#DIV/0!</v>
      </c>
      <c r="E23" s="57"/>
      <c r="F23" s="56"/>
      <c r="G23" s="2" t="e">
        <f t="shared" si="1"/>
        <v>#DIV/0!</v>
      </c>
      <c r="H23" s="11" t="e">
        <f t="shared" si="2"/>
        <v>#DIV/0!</v>
      </c>
      <c r="I23" s="13" t="e">
        <f t="shared" si="3"/>
        <v>#DIV/0!</v>
      </c>
    </row>
    <row r="24" spans="1:9" x14ac:dyDescent="0.2">
      <c r="A24" s="35" t="str">
        <f>IF('FY23 High-Poverty Schools'!D24="yes",'FY23 High-Poverty Schools'!A24,"")</f>
        <v/>
      </c>
      <c r="B24" s="57"/>
      <c r="C24" s="56"/>
      <c r="D24" s="2" t="e">
        <f t="shared" si="0"/>
        <v>#DIV/0!</v>
      </c>
      <c r="E24" s="57"/>
      <c r="F24" s="56"/>
      <c r="G24" s="2" t="e">
        <f t="shared" si="1"/>
        <v>#DIV/0!</v>
      </c>
      <c r="H24" s="11" t="e">
        <f t="shared" si="2"/>
        <v>#DIV/0!</v>
      </c>
      <c r="I24" s="13" t="e">
        <f t="shared" si="3"/>
        <v>#DIV/0!</v>
      </c>
    </row>
    <row r="25" spans="1:9" x14ac:dyDescent="0.2">
      <c r="A25" s="35" t="str">
        <f>IF('FY23 High-Poverty Schools'!D25="yes",'FY23 High-Poverty Schools'!A25,"")</f>
        <v/>
      </c>
      <c r="B25" s="57"/>
      <c r="C25" s="56"/>
      <c r="D25" s="2" t="e">
        <f t="shared" si="0"/>
        <v>#DIV/0!</v>
      </c>
      <c r="E25" s="57"/>
      <c r="F25" s="56"/>
      <c r="G25" s="2" t="e">
        <f t="shared" si="1"/>
        <v>#DIV/0!</v>
      </c>
      <c r="H25" s="11" t="e">
        <f t="shared" si="2"/>
        <v>#DIV/0!</v>
      </c>
      <c r="I25" s="13" t="e">
        <f t="shared" si="3"/>
        <v>#DIV/0!</v>
      </c>
    </row>
    <row r="26" spans="1:9" x14ac:dyDescent="0.2">
      <c r="A26" s="35" t="str">
        <f>IF('FY23 High-Poverty Schools'!D26="yes",'FY23 High-Poverty Schools'!A26,"")</f>
        <v/>
      </c>
      <c r="B26" s="57"/>
      <c r="C26" s="56"/>
      <c r="D26" s="2" t="e">
        <f t="shared" si="0"/>
        <v>#DIV/0!</v>
      </c>
      <c r="E26" s="57"/>
      <c r="F26" s="56"/>
      <c r="G26" s="2" t="e">
        <f t="shared" si="1"/>
        <v>#DIV/0!</v>
      </c>
      <c r="H26" s="11" t="e">
        <f t="shared" si="2"/>
        <v>#DIV/0!</v>
      </c>
      <c r="I26" s="13" t="e">
        <f t="shared" si="3"/>
        <v>#DIV/0!</v>
      </c>
    </row>
    <row r="27" spans="1:9" x14ac:dyDescent="0.2">
      <c r="A27" s="35" t="str">
        <f>IF('FY23 High-Poverty Schools'!D27="yes",'FY23 High-Poverty Schools'!A27,"")</f>
        <v/>
      </c>
      <c r="B27" s="57"/>
      <c r="C27" s="56"/>
      <c r="D27" s="2" t="e">
        <f t="shared" si="0"/>
        <v>#DIV/0!</v>
      </c>
      <c r="E27" s="57"/>
      <c r="F27" s="56"/>
      <c r="G27" s="2" t="e">
        <f t="shared" si="1"/>
        <v>#DIV/0!</v>
      </c>
      <c r="H27" s="11" t="e">
        <f t="shared" si="2"/>
        <v>#DIV/0!</v>
      </c>
      <c r="I27" s="13" t="e">
        <f t="shared" si="3"/>
        <v>#DIV/0!</v>
      </c>
    </row>
    <row r="28" spans="1:9" x14ac:dyDescent="0.2">
      <c r="A28" s="35" t="str">
        <f>IF('FY23 High-Poverty Schools'!D28="yes",'FY23 High-Poverty Schools'!A28,"")</f>
        <v/>
      </c>
      <c r="B28" s="57"/>
      <c r="C28" s="56"/>
      <c r="D28" s="2" t="e">
        <f t="shared" si="0"/>
        <v>#DIV/0!</v>
      </c>
      <c r="E28" s="57"/>
      <c r="F28" s="56"/>
      <c r="G28" s="2" t="e">
        <f t="shared" si="1"/>
        <v>#DIV/0!</v>
      </c>
      <c r="H28" s="11" t="e">
        <f t="shared" si="2"/>
        <v>#DIV/0!</v>
      </c>
      <c r="I28" s="13" t="e">
        <f t="shared" si="3"/>
        <v>#DIV/0!</v>
      </c>
    </row>
    <row r="29" spans="1:9" x14ac:dyDescent="0.2">
      <c r="A29" s="35" t="str">
        <f>IF('FY23 High-Poverty Schools'!D29="yes",'FY23 High-Poverty Schools'!A29,"")</f>
        <v/>
      </c>
      <c r="B29" s="57"/>
      <c r="C29" s="56"/>
      <c r="D29" s="2" t="e">
        <f t="shared" si="0"/>
        <v>#DIV/0!</v>
      </c>
      <c r="E29" s="57"/>
      <c r="F29" s="56"/>
      <c r="G29" s="2" t="e">
        <f t="shared" si="1"/>
        <v>#DIV/0!</v>
      </c>
      <c r="H29" s="11" t="e">
        <f t="shared" si="2"/>
        <v>#DIV/0!</v>
      </c>
      <c r="I29" s="13" t="e">
        <f t="shared" si="3"/>
        <v>#DIV/0!</v>
      </c>
    </row>
    <row r="30" spans="1:9" x14ac:dyDescent="0.2">
      <c r="A30" s="35" t="str">
        <f>IF('FY23 High-Poverty Schools'!D30="yes",'FY23 High-Poverty Schools'!A30,"")</f>
        <v/>
      </c>
      <c r="B30" s="57"/>
      <c r="C30" s="56"/>
      <c r="D30" s="2" t="e">
        <f t="shared" si="0"/>
        <v>#DIV/0!</v>
      </c>
      <c r="E30" s="57"/>
      <c r="F30" s="56"/>
      <c r="G30" s="2" t="e">
        <f t="shared" si="1"/>
        <v>#DIV/0!</v>
      </c>
      <c r="H30" s="11" t="e">
        <f t="shared" si="2"/>
        <v>#DIV/0!</v>
      </c>
      <c r="I30" s="13" t="e">
        <f t="shared" si="3"/>
        <v>#DIV/0!</v>
      </c>
    </row>
    <row r="31" spans="1:9" x14ac:dyDescent="0.2">
      <c r="A31" s="35" t="str">
        <f>IF('FY23 High-Poverty Schools'!D31="yes",'FY23 High-Poverty Schools'!A31,"")</f>
        <v/>
      </c>
      <c r="B31" s="57"/>
      <c r="C31" s="56"/>
      <c r="D31" s="2" t="e">
        <f t="shared" si="0"/>
        <v>#DIV/0!</v>
      </c>
      <c r="E31" s="57"/>
      <c r="F31" s="56"/>
      <c r="G31" s="2" t="e">
        <f t="shared" si="1"/>
        <v>#DIV/0!</v>
      </c>
      <c r="H31" s="11" t="e">
        <f t="shared" si="2"/>
        <v>#DIV/0!</v>
      </c>
      <c r="I31" s="13" t="e">
        <f t="shared" si="3"/>
        <v>#DIV/0!</v>
      </c>
    </row>
    <row r="32" spans="1:9" x14ac:dyDescent="0.2">
      <c r="A32" s="35" t="str">
        <f>IF('FY23 High-Poverty Schools'!D32="yes",'FY23 High-Poverty Schools'!A32,"")</f>
        <v/>
      </c>
      <c r="B32" s="57"/>
      <c r="C32" s="56"/>
      <c r="D32" s="2" t="e">
        <f t="shared" si="0"/>
        <v>#DIV/0!</v>
      </c>
      <c r="E32" s="57"/>
      <c r="F32" s="56"/>
      <c r="G32" s="2" t="e">
        <f t="shared" si="1"/>
        <v>#DIV/0!</v>
      </c>
      <c r="H32" s="11" t="e">
        <f t="shared" si="2"/>
        <v>#DIV/0!</v>
      </c>
      <c r="I32" s="13" t="e">
        <f t="shared" si="3"/>
        <v>#DIV/0!</v>
      </c>
    </row>
    <row r="33" spans="1:9" x14ac:dyDescent="0.2">
      <c r="A33" s="35" t="str">
        <f>IF('FY23 High-Poverty Schools'!D33="yes",'FY23 High-Poverty Schools'!A33,"")</f>
        <v/>
      </c>
      <c r="B33" s="57"/>
      <c r="C33" s="56"/>
      <c r="D33" s="2" t="e">
        <f t="shared" si="0"/>
        <v>#DIV/0!</v>
      </c>
      <c r="E33" s="57"/>
      <c r="F33" s="56"/>
      <c r="G33" s="2" t="e">
        <f t="shared" si="1"/>
        <v>#DIV/0!</v>
      </c>
      <c r="H33" s="11" t="e">
        <f t="shared" si="2"/>
        <v>#DIV/0!</v>
      </c>
      <c r="I33" s="13" t="e">
        <f t="shared" si="3"/>
        <v>#DIV/0!</v>
      </c>
    </row>
    <row r="34" spans="1:9" x14ac:dyDescent="0.2">
      <c r="A34" s="35" t="str">
        <f>IF('FY23 High-Poverty Schools'!D34="yes",'FY23 High-Poverty Schools'!A34,"")</f>
        <v/>
      </c>
      <c r="B34" s="57"/>
      <c r="C34" s="56"/>
      <c r="D34" s="2" t="e">
        <f t="shared" si="0"/>
        <v>#DIV/0!</v>
      </c>
      <c r="E34" s="57"/>
      <c r="F34" s="56"/>
      <c r="G34" s="2" t="e">
        <f t="shared" si="1"/>
        <v>#DIV/0!</v>
      </c>
      <c r="H34" s="11" t="e">
        <f t="shared" si="2"/>
        <v>#DIV/0!</v>
      </c>
      <c r="I34" s="13" t="e">
        <f t="shared" si="3"/>
        <v>#DIV/0!</v>
      </c>
    </row>
    <row r="35" spans="1:9" x14ac:dyDescent="0.2">
      <c r="A35" s="35" t="str">
        <f>IF('FY23 High-Poverty Schools'!D35="yes",'FY23 High-Poverty Schools'!A35,"")</f>
        <v/>
      </c>
      <c r="B35" s="57"/>
      <c r="C35" s="56"/>
      <c r="D35" s="2" t="e">
        <f t="shared" si="0"/>
        <v>#DIV/0!</v>
      </c>
      <c r="E35" s="57"/>
      <c r="F35" s="56"/>
      <c r="G35" s="2" t="e">
        <f t="shared" si="1"/>
        <v>#DIV/0!</v>
      </c>
      <c r="H35" s="11" t="e">
        <f t="shared" si="2"/>
        <v>#DIV/0!</v>
      </c>
      <c r="I35" s="13" t="e">
        <f t="shared" si="3"/>
        <v>#DIV/0!</v>
      </c>
    </row>
    <row r="36" spans="1:9" x14ac:dyDescent="0.2">
      <c r="A36" s="35" t="str">
        <f>IF('FY23 High-Poverty Schools'!D36="yes",'FY23 High-Poverty Schools'!A36,"")</f>
        <v/>
      </c>
      <c r="B36" s="57"/>
      <c r="C36" s="56"/>
      <c r="D36" s="2" t="e">
        <f t="shared" si="0"/>
        <v>#DIV/0!</v>
      </c>
      <c r="E36" s="57"/>
      <c r="F36" s="56"/>
      <c r="G36" s="2" t="e">
        <f t="shared" si="1"/>
        <v>#DIV/0!</v>
      </c>
      <c r="H36" s="11" t="e">
        <f t="shared" si="2"/>
        <v>#DIV/0!</v>
      </c>
      <c r="I36" s="13" t="e">
        <f t="shared" si="3"/>
        <v>#DIV/0!</v>
      </c>
    </row>
    <row r="37" spans="1:9" x14ac:dyDescent="0.2">
      <c r="A37" s="35" t="str">
        <f>IF('FY23 High-Poverty Schools'!D37="yes",'FY23 High-Poverty Schools'!A37,"")</f>
        <v/>
      </c>
      <c r="B37" s="57"/>
      <c r="C37" s="56"/>
      <c r="D37" s="2" t="e">
        <f t="shared" si="0"/>
        <v>#DIV/0!</v>
      </c>
      <c r="E37" s="57"/>
      <c r="F37" s="56"/>
      <c r="G37" s="2" t="e">
        <f t="shared" si="1"/>
        <v>#DIV/0!</v>
      </c>
      <c r="H37" s="11" t="e">
        <f t="shared" si="2"/>
        <v>#DIV/0!</v>
      </c>
      <c r="I37" s="13" t="e">
        <f t="shared" si="3"/>
        <v>#DIV/0!</v>
      </c>
    </row>
    <row r="38" spans="1:9" x14ac:dyDescent="0.2">
      <c r="A38" s="35" t="str">
        <f>IF('FY23 High-Poverty Schools'!D38="yes",'FY23 High-Poverty Schools'!A38,"")</f>
        <v/>
      </c>
      <c r="B38" s="57"/>
      <c r="C38" s="56"/>
      <c r="D38" s="2" t="e">
        <f t="shared" si="0"/>
        <v>#DIV/0!</v>
      </c>
      <c r="E38" s="57"/>
      <c r="F38" s="56"/>
      <c r="G38" s="2" t="e">
        <f t="shared" si="1"/>
        <v>#DIV/0!</v>
      </c>
      <c r="H38" s="11" t="e">
        <f t="shared" si="2"/>
        <v>#DIV/0!</v>
      </c>
      <c r="I38" s="13" t="e">
        <f t="shared" si="3"/>
        <v>#DIV/0!</v>
      </c>
    </row>
    <row r="39" spans="1:9" x14ac:dyDescent="0.2">
      <c r="A39" s="35" t="str">
        <f>IF('FY23 High-Poverty Schools'!D39="yes",'FY23 High-Poverty Schools'!A39,"")</f>
        <v/>
      </c>
      <c r="B39" s="57"/>
      <c r="C39" s="56"/>
      <c r="D39" s="2" t="e">
        <f t="shared" si="0"/>
        <v>#DIV/0!</v>
      </c>
      <c r="E39" s="57"/>
      <c r="F39" s="56"/>
      <c r="G39" s="2" t="e">
        <f t="shared" si="1"/>
        <v>#DIV/0!</v>
      </c>
      <c r="H39" s="11" t="e">
        <f t="shared" si="2"/>
        <v>#DIV/0!</v>
      </c>
      <c r="I39" s="13" t="e">
        <f t="shared" si="3"/>
        <v>#DIV/0!</v>
      </c>
    </row>
    <row r="40" spans="1:9" x14ac:dyDescent="0.2">
      <c r="A40" s="35" t="str">
        <f>IF('FY23 High-Poverty Schools'!D40="yes",'FY23 High-Poverty Schools'!A40,"")</f>
        <v/>
      </c>
      <c r="B40" s="57"/>
      <c r="C40" s="56"/>
      <c r="D40" s="2" t="e">
        <f t="shared" si="0"/>
        <v>#DIV/0!</v>
      </c>
      <c r="E40" s="57"/>
      <c r="F40" s="56"/>
      <c r="G40" s="2" t="e">
        <f t="shared" si="1"/>
        <v>#DIV/0!</v>
      </c>
      <c r="H40" s="11" t="e">
        <f t="shared" si="2"/>
        <v>#DIV/0!</v>
      </c>
      <c r="I40" s="13" t="e">
        <f t="shared" si="3"/>
        <v>#DIV/0!</v>
      </c>
    </row>
    <row r="41" spans="1:9" x14ac:dyDescent="0.2">
      <c r="A41" s="35" t="str">
        <f>IF('FY23 High-Poverty Schools'!D41="yes",'FY23 High-Poverty Schools'!A41,"")</f>
        <v/>
      </c>
      <c r="B41" s="57"/>
      <c r="C41" s="56"/>
      <c r="D41" s="2" t="e">
        <f t="shared" si="0"/>
        <v>#DIV/0!</v>
      </c>
      <c r="E41" s="57"/>
      <c r="F41" s="56"/>
      <c r="G41" s="2" t="e">
        <f t="shared" si="1"/>
        <v>#DIV/0!</v>
      </c>
      <c r="H41" s="11" t="e">
        <f t="shared" si="2"/>
        <v>#DIV/0!</v>
      </c>
      <c r="I41" s="13" t="e">
        <f t="shared" si="3"/>
        <v>#DIV/0!</v>
      </c>
    </row>
    <row r="42" spans="1:9" x14ac:dyDescent="0.2">
      <c r="A42" s="35" t="str">
        <f>IF('FY23 High-Poverty Schools'!D42="yes",'FY23 High-Poverty Schools'!A42,"")</f>
        <v/>
      </c>
      <c r="B42" s="57"/>
      <c r="C42" s="56"/>
      <c r="D42" s="2" t="e">
        <f t="shared" si="0"/>
        <v>#DIV/0!</v>
      </c>
      <c r="E42" s="57"/>
      <c r="F42" s="56"/>
      <c r="G42" s="2" t="e">
        <f t="shared" si="1"/>
        <v>#DIV/0!</v>
      </c>
      <c r="H42" s="11" t="e">
        <f t="shared" si="2"/>
        <v>#DIV/0!</v>
      </c>
      <c r="I42" s="13" t="e">
        <f t="shared" si="3"/>
        <v>#DIV/0!</v>
      </c>
    </row>
    <row r="43" spans="1:9" x14ac:dyDescent="0.2">
      <c r="A43" s="35" t="str">
        <f>IF('FY23 High-Poverty Schools'!D43="yes",'FY23 High-Poverty Schools'!A43,"")</f>
        <v/>
      </c>
      <c r="B43" s="57"/>
      <c r="C43" s="56"/>
      <c r="D43" s="2" t="e">
        <f t="shared" si="0"/>
        <v>#DIV/0!</v>
      </c>
      <c r="E43" s="57"/>
      <c r="F43" s="56"/>
      <c r="G43" s="2" t="e">
        <f t="shared" si="1"/>
        <v>#DIV/0!</v>
      </c>
      <c r="H43" s="11" t="e">
        <f t="shared" si="2"/>
        <v>#DIV/0!</v>
      </c>
      <c r="I43" s="13" t="e">
        <f t="shared" si="3"/>
        <v>#DIV/0!</v>
      </c>
    </row>
    <row r="44" spans="1:9" x14ac:dyDescent="0.2">
      <c r="A44" s="35" t="str">
        <f>IF('FY23 High-Poverty Schools'!D44="yes",'FY23 High-Poverty Schools'!A44,"")</f>
        <v/>
      </c>
      <c r="B44" s="57"/>
      <c r="C44" s="56"/>
      <c r="D44" s="2" t="e">
        <f t="shared" si="0"/>
        <v>#DIV/0!</v>
      </c>
      <c r="E44" s="57"/>
      <c r="F44" s="56"/>
      <c r="G44" s="2" t="e">
        <f t="shared" si="1"/>
        <v>#DIV/0!</v>
      </c>
      <c r="H44" s="11" t="e">
        <f t="shared" si="2"/>
        <v>#DIV/0!</v>
      </c>
      <c r="I44" s="13" t="e">
        <f t="shared" si="3"/>
        <v>#DIV/0!</v>
      </c>
    </row>
    <row r="45" spans="1:9" x14ac:dyDescent="0.2">
      <c r="A45" s="35" t="str">
        <f>IF('FY23 High-Poverty Schools'!D45="yes",'FY23 High-Poverty Schools'!A45,"")</f>
        <v/>
      </c>
      <c r="B45" s="57"/>
      <c r="C45" s="56"/>
      <c r="D45" s="2" t="e">
        <f t="shared" si="0"/>
        <v>#DIV/0!</v>
      </c>
      <c r="E45" s="57"/>
      <c r="F45" s="56"/>
      <c r="G45" s="2" t="e">
        <f t="shared" si="1"/>
        <v>#DIV/0!</v>
      </c>
      <c r="H45" s="11" t="e">
        <f t="shared" si="2"/>
        <v>#DIV/0!</v>
      </c>
      <c r="I45" s="13" t="e">
        <f t="shared" si="3"/>
        <v>#DIV/0!</v>
      </c>
    </row>
    <row r="46" spans="1:9" x14ac:dyDescent="0.2">
      <c r="A46" s="35" t="str">
        <f>IF('FY23 High-Poverty Schools'!D46="yes",'FY23 High-Poverty Schools'!A46,"")</f>
        <v/>
      </c>
      <c r="B46" s="57"/>
      <c r="C46" s="56"/>
      <c r="D46" s="2" t="e">
        <f t="shared" si="0"/>
        <v>#DIV/0!</v>
      </c>
      <c r="E46" s="57"/>
      <c r="F46" s="56"/>
      <c r="G46" s="2" t="e">
        <f t="shared" si="1"/>
        <v>#DIV/0!</v>
      </c>
      <c r="H46" s="11" t="e">
        <f t="shared" si="2"/>
        <v>#DIV/0!</v>
      </c>
      <c r="I46" s="13" t="e">
        <f t="shared" si="3"/>
        <v>#DIV/0!</v>
      </c>
    </row>
    <row r="47" spans="1:9" x14ac:dyDescent="0.2">
      <c r="A47" s="35" t="str">
        <f>IF('FY23 High-Poverty Schools'!D47="yes",'FY23 High-Poverty Schools'!A47,"")</f>
        <v/>
      </c>
      <c r="B47" s="57"/>
      <c r="C47" s="56"/>
      <c r="D47" s="2" t="e">
        <f t="shared" si="0"/>
        <v>#DIV/0!</v>
      </c>
      <c r="E47" s="57"/>
      <c r="F47" s="56"/>
      <c r="G47" s="2" t="e">
        <f t="shared" si="1"/>
        <v>#DIV/0!</v>
      </c>
      <c r="H47" s="11" t="e">
        <f t="shared" si="2"/>
        <v>#DIV/0!</v>
      </c>
      <c r="I47" s="13" t="e">
        <f t="shared" si="3"/>
        <v>#DIV/0!</v>
      </c>
    </row>
    <row r="48" spans="1:9" x14ac:dyDescent="0.2">
      <c r="A48" s="35" t="str">
        <f>IF('FY23 High-Poverty Schools'!D48="yes",'FY23 High-Poverty Schools'!A48,"")</f>
        <v/>
      </c>
      <c r="B48" s="57"/>
      <c r="C48" s="56"/>
      <c r="D48" s="2" t="e">
        <f t="shared" si="0"/>
        <v>#DIV/0!</v>
      </c>
      <c r="E48" s="57"/>
      <c r="F48" s="56"/>
      <c r="G48" s="2" t="e">
        <f t="shared" si="1"/>
        <v>#DIV/0!</v>
      </c>
      <c r="H48" s="11" t="e">
        <f t="shared" si="2"/>
        <v>#DIV/0!</v>
      </c>
      <c r="I48" s="13" t="e">
        <f t="shared" si="3"/>
        <v>#DIV/0!</v>
      </c>
    </row>
    <row r="49" spans="1:9" x14ac:dyDescent="0.2">
      <c r="A49" s="35" t="str">
        <f>IF('FY23 High-Poverty Schools'!D49="yes",'FY23 High-Poverty Schools'!A49,"")</f>
        <v/>
      </c>
      <c r="B49" s="57"/>
      <c r="C49" s="56"/>
      <c r="D49" s="2" t="e">
        <f t="shared" si="0"/>
        <v>#DIV/0!</v>
      </c>
      <c r="E49" s="57"/>
      <c r="F49" s="56"/>
      <c r="G49" s="2" t="e">
        <f t="shared" si="1"/>
        <v>#DIV/0!</v>
      </c>
      <c r="H49" s="11" t="e">
        <f t="shared" si="2"/>
        <v>#DIV/0!</v>
      </c>
      <c r="I49" s="13" t="e">
        <f t="shared" si="3"/>
        <v>#DIV/0!</v>
      </c>
    </row>
    <row r="50" spans="1:9" x14ac:dyDescent="0.2">
      <c r="A50" s="35" t="str">
        <f>IF('FY23 High-Poverty Schools'!D50="yes",'FY23 High-Poverty Schools'!A50,"")</f>
        <v/>
      </c>
      <c r="B50" s="57"/>
      <c r="C50" s="56"/>
      <c r="D50" s="2" t="e">
        <f t="shared" si="0"/>
        <v>#DIV/0!</v>
      </c>
      <c r="E50" s="57"/>
      <c r="F50" s="56"/>
      <c r="G50" s="2" t="e">
        <f t="shared" si="1"/>
        <v>#DIV/0!</v>
      </c>
      <c r="H50" s="11" t="e">
        <f t="shared" si="2"/>
        <v>#DIV/0!</v>
      </c>
      <c r="I50" s="13" t="e">
        <f t="shared" si="3"/>
        <v>#DIV/0!</v>
      </c>
    </row>
    <row r="51" spans="1:9" x14ac:dyDescent="0.2">
      <c r="A51" s="35" t="str">
        <f>IF('FY23 High-Poverty Schools'!D51="yes",'FY23 High-Poverty Schools'!A51,"")</f>
        <v/>
      </c>
      <c r="B51" s="57"/>
      <c r="C51" s="56"/>
      <c r="D51" s="2" t="e">
        <f t="shared" si="0"/>
        <v>#DIV/0!</v>
      </c>
      <c r="E51" s="57"/>
      <c r="F51" s="56"/>
      <c r="G51" s="2" t="e">
        <f t="shared" si="1"/>
        <v>#DIV/0!</v>
      </c>
      <c r="H51" s="11" t="e">
        <f t="shared" si="2"/>
        <v>#DIV/0!</v>
      </c>
      <c r="I51" s="13" t="e">
        <f t="shared" si="3"/>
        <v>#DIV/0!</v>
      </c>
    </row>
    <row r="52" spans="1:9" x14ac:dyDescent="0.2">
      <c r="A52" s="35" t="str">
        <f>IF('FY23 High-Poverty Schools'!D52="yes",'FY23 High-Poverty Schools'!A52,"")</f>
        <v/>
      </c>
      <c r="B52" s="57"/>
      <c r="C52" s="56"/>
      <c r="D52" s="2" t="e">
        <f t="shared" si="0"/>
        <v>#DIV/0!</v>
      </c>
      <c r="E52" s="57"/>
      <c r="F52" s="56"/>
      <c r="G52" s="2" t="e">
        <f t="shared" si="1"/>
        <v>#DIV/0!</v>
      </c>
      <c r="H52" s="11" t="e">
        <f t="shared" si="2"/>
        <v>#DIV/0!</v>
      </c>
      <c r="I52" s="13" t="e">
        <f t="shared" si="3"/>
        <v>#DIV/0!</v>
      </c>
    </row>
    <row r="53" spans="1:9" x14ac:dyDescent="0.2">
      <c r="A53" s="35" t="str">
        <f>IF('FY23 High-Poverty Schools'!D53="yes",'FY23 High-Poverty Schools'!A53,"")</f>
        <v/>
      </c>
      <c r="B53" s="57"/>
      <c r="C53" s="56"/>
      <c r="D53" s="2" t="e">
        <f t="shared" si="0"/>
        <v>#DIV/0!</v>
      </c>
      <c r="E53" s="57"/>
      <c r="F53" s="56"/>
      <c r="G53" s="2" t="e">
        <f t="shared" si="1"/>
        <v>#DIV/0!</v>
      </c>
      <c r="H53" s="11" t="e">
        <f t="shared" si="2"/>
        <v>#DIV/0!</v>
      </c>
      <c r="I53" s="13" t="e">
        <f t="shared" si="3"/>
        <v>#DIV/0!</v>
      </c>
    </row>
    <row r="54" spans="1:9" x14ac:dyDescent="0.2">
      <c r="A54" s="35" t="str">
        <f>IF('FY23 High-Poverty Schools'!D54="yes",'FY23 High-Poverty Schools'!A54,"")</f>
        <v/>
      </c>
      <c r="B54" s="57"/>
      <c r="C54" s="56"/>
      <c r="D54" s="2" t="e">
        <f t="shared" si="0"/>
        <v>#DIV/0!</v>
      </c>
      <c r="E54" s="57"/>
      <c r="F54" s="56"/>
      <c r="G54" s="2" t="e">
        <f t="shared" si="1"/>
        <v>#DIV/0!</v>
      </c>
      <c r="H54" s="11" t="e">
        <f t="shared" si="2"/>
        <v>#DIV/0!</v>
      </c>
      <c r="I54" s="13" t="e">
        <f t="shared" si="3"/>
        <v>#DIV/0!</v>
      </c>
    </row>
    <row r="55" spans="1:9" x14ac:dyDescent="0.2">
      <c r="A55" s="35" t="str">
        <f>IF('FY23 High-Poverty Schools'!D55="yes",'FY23 High-Poverty Schools'!A55,"")</f>
        <v/>
      </c>
      <c r="B55" s="57"/>
      <c r="C55" s="56"/>
      <c r="D55" s="2" t="e">
        <f t="shared" si="0"/>
        <v>#DIV/0!</v>
      </c>
      <c r="E55" s="57"/>
      <c r="F55" s="56"/>
      <c r="G55" s="2" t="e">
        <f t="shared" si="1"/>
        <v>#DIV/0!</v>
      </c>
      <c r="H55" s="11" t="e">
        <f t="shared" si="2"/>
        <v>#DIV/0!</v>
      </c>
      <c r="I55" s="13" t="e">
        <f t="shared" si="3"/>
        <v>#DIV/0!</v>
      </c>
    </row>
    <row r="56" spans="1:9" x14ac:dyDescent="0.2">
      <c r="A56" s="35" t="str">
        <f>IF('FY23 High-Poverty Schools'!D56="yes",'FY23 High-Poverty Schools'!A56,"")</f>
        <v/>
      </c>
      <c r="B56" s="57"/>
      <c r="C56" s="56"/>
      <c r="D56" s="2" t="e">
        <f t="shared" si="0"/>
        <v>#DIV/0!</v>
      </c>
      <c r="E56" s="57"/>
      <c r="F56" s="56"/>
      <c r="G56" s="2" t="e">
        <f t="shared" si="1"/>
        <v>#DIV/0!</v>
      </c>
      <c r="H56" s="11" t="e">
        <f t="shared" si="2"/>
        <v>#DIV/0!</v>
      </c>
      <c r="I56" s="13" t="e">
        <f t="shared" si="3"/>
        <v>#DIV/0!</v>
      </c>
    </row>
    <row r="57" spans="1:9" x14ac:dyDescent="0.2">
      <c r="A57" s="35" t="str">
        <f>IF('FY23 High-Poverty Schools'!D57="yes",'FY23 High-Poverty Schools'!A57,"")</f>
        <v/>
      </c>
      <c r="B57" s="57"/>
      <c r="C57" s="56"/>
      <c r="D57" s="2" t="e">
        <f t="shared" si="0"/>
        <v>#DIV/0!</v>
      </c>
      <c r="E57" s="57"/>
      <c r="F57" s="56"/>
      <c r="G57" s="2" t="e">
        <f t="shared" si="1"/>
        <v>#DIV/0!</v>
      </c>
      <c r="H57" s="11" t="e">
        <f t="shared" si="2"/>
        <v>#DIV/0!</v>
      </c>
      <c r="I57" s="13" t="e">
        <f t="shared" si="3"/>
        <v>#DIV/0!</v>
      </c>
    </row>
    <row r="58" spans="1:9" x14ac:dyDescent="0.2">
      <c r="A58" s="35" t="str">
        <f>IF('FY23 High-Poverty Schools'!D58="yes",'FY23 High-Poverty Schools'!A58,"")</f>
        <v/>
      </c>
      <c r="B58" s="57"/>
      <c r="C58" s="56"/>
      <c r="D58" s="2" t="e">
        <f t="shared" si="0"/>
        <v>#DIV/0!</v>
      </c>
      <c r="E58" s="57"/>
      <c r="F58" s="56"/>
      <c r="G58" s="2" t="e">
        <f t="shared" si="1"/>
        <v>#DIV/0!</v>
      </c>
      <c r="H58" s="11" t="e">
        <f t="shared" si="2"/>
        <v>#DIV/0!</v>
      </c>
      <c r="I58" s="13" t="e">
        <f t="shared" si="3"/>
        <v>#DIV/0!</v>
      </c>
    </row>
    <row r="59" spans="1:9" x14ac:dyDescent="0.2">
      <c r="A59" s="35" t="str">
        <f>IF('FY23 High-Poverty Schools'!D59="yes",'FY23 High-Poverty Schools'!A59,"")</f>
        <v/>
      </c>
      <c r="B59" s="57"/>
      <c r="C59" s="56"/>
      <c r="D59" s="2" t="e">
        <f t="shared" si="0"/>
        <v>#DIV/0!</v>
      </c>
      <c r="E59" s="57"/>
      <c r="F59" s="56"/>
      <c r="G59" s="2" t="e">
        <f t="shared" si="1"/>
        <v>#DIV/0!</v>
      </c>
      <c r="H59" s="11" t="e">
        <f t="shared" si="2"/>
        <v>#DIV/0!</v>
      </c>
      <c r="I59" s="13" t="e">
        <f t="shared" si="3"/>
        <v>#DIV/0!</v>
      </c>
    </row>
    <row r="60" spans="1:9" x14ac:dyDescent="0.2">
      <c r="A60" s="35" t="str">
        <f>IF('FY23 High-Poverty Schools'!D60="yes",'FY23 High-Poverty Schools'!A60,"")</f>
        <v/>
      </c>
      <c r="B60" s="57"/>
      <c r="C60" s="56"/>
      <c r="D60" s="2" t="e">
        <f t="shared" si="0"/>
        <v>#DIV/0!</v>
      </c>
      <c r="E60" s="57"/>
      <c r="F60" s="56"/>
      <c r="G60" s="2" t="e">
        <f t="shared" si="1"/>
        <v>#DIV/0!</v>
      </c>
      <c r="H60" s="11" t="e">
        <f t="shared" si="2"/>
        <v>#DIV/0!</v>
      </c>
      <c r="I60" s="13" t="e">
        <f t="shared" si="3"/>
        <v>#DIV/0!</v>
      </c>
    </row>
    <row r="61" spans="1:9" x14ac:dyDescent="0.2">
      <c r="A61" s="35" t="str">
        <f>IF('FY23 High-Poverty Schools'!D61="yes",'FY23 High-Poverty Schools'!A61,"")</f>
        <v/>
      </c>
      <c r="B61" s="57"/>
      <c r="C61" s="56"/>
      <c r="D61" s="2" t="e">
        <f t="shared" si="0"/>
        <v>#DIV/0!</v>
      </c>
      <c r="E61" s="57"/>
      <c r="F61" s="56"/>
      <c r="G61" s="2" t="e">
        <f t="shared" si="1"/>
        <v>#DIV/0!</v>
      </c>
      <c r="H61" s="11" t="e">
        <f t="shared" si="2"/>
        <v>#DIV/0!</v>
      </c>
      <c r="I61" s="13" t="e">
        <f t="shared" si="3"/>
        <v>#DIV/0!</v>
      </c>
    </row>
    <row r="62" spans="1:9" x14ac:dyDescent="0.2">
      <c r="A62" s="35" t="str">
        <f>IF('FY23 High-Poverty Schools'!D62="yes",'FY23 High-Poverty Schools'!A62,"")</f>
        <v/>
      </c>
      <c r="B62" s="57"/>
      <c r="C62" s="56"/>
      <c r="D62" s="2" t="e">
        <f t="shared" si="0"/>
        <v>#DIV/0!</v>
      </c>
      <c r="E62" s="57"/>
      <c r="F62" s="56"/>
      <c r="G62" s="2" t="e">
        <f t="shared" si="1"/>
        <v>#DIV/0!</v>
      </c>
      <c r="H62" s="11" t="e">
        <f t="shared" si="2"/>
        <v>#DIV/0!</v>
      </c>
      <c r="I62" s="13" t="e">
        <f t="shared" si="3"/>
        <v>#DIV/0!</v>
      </c>
    </row>
    <row r="63" spans="1:9" x14ac:dyDescent="0.2">
      <c r="A63" s="35" t="str">
        <f>IF('FY23 High-Poverty Schools'!D63="yes",'FY23 High-Poverty Schools'!A63,"")</f>
        <v/>
      </c>
      <c r="B63" s="57"/>
      <c r="C63" s="56"/>
      <c r="D63" s="2" t="e">
        <f t="shared" si="0"/>
        <v>#DIV/0!</v>
      </c>
      <c r="E63" s="57"/>
      <c r="F63" s="56"/>
      <c r="G63" s="2" t="e">
        <f t="shared" si="1"/>
        <v>#DIV/0!</v>
      </c>
      <c r="H63" s="11" t="e">
        <f t="shared" si="2"/>
        <v>#DIV/0!</v>
      </c>
      <c r="I63" s="13" t="e">
        <f t="shared" si="3"/>
        <v>#DIV/0!</v>
      </c>
    </row>
    <row r="64" spans="1:9" x14ac:dyDescent="0.2">
      <c r="A64" s="35" t="str">
        <f>IF('FY23 High-Poverty Schools'!D64="yes",'FY23 High-Poverty Schools'!A64,"")</f>
        <v/>
      </c>
      <c r="B64" s="57"/>
      <c r="C64" s="56"/>
      <c r="D64" s="2" t="e">
        <f t="shared" si="0"/>
        <v>#DIV/0!</v>
      </c>
      <c r="E64" s="57"/>
      <c r="F64" s="56"/>
      <c r="G64" s="2" t="e">
        <f t="shared" si="1"/>
        <v>#DIV/0!</v>
      </c>
      <c r="H64" s="11" t="e">
        <f t="shared" si="2"/>
        <v>#DIV/0!</v>
      </c>
      <c r="I64" s="13" t="e">
        <f t="shared" si="3"/>
        <v>#DIV/0!</v>
      </c>
    </row>
    <row r="65" spans="1:9" x14ac:dyDescent="0.2">
      <c r="A65" s="35" t="str">
        <f>IF('FY23 High-Poverty Schools'!D65="yes",'FY23 High-Poverty Schools'!A65,"")</f>
        <v/>
      </c>
      <c r="B65" s="57"/>
      <c r="C65" s="56"/>
      <c r="D65" s="2" t="e">
        <f t="shared" si="0"/>
        <v>#DIV/0!</v>
      </c>
      <c r="E65" s="57"/>
      <c r="F65" s="56"/>
      <c r="G65" s="2" t="e">
        <f t="shared" si="1"/>
        <v>#DIV/0!</v>
      </c>
      <c r="H65" s="11" t="e">
        <f t="shared" si="2"/>
        <v>#DIV/0!</v>
      </c>
      <c r="I65" s="13" t="e">
        <f t="shared" si="3"/>
        <v>#DIV/0!</v>
      </c>
    </row>
    <row r="66" spans="1:9" x14ac:dyDescent="0.2">
      <c r="A66" s="35" t="str">
        <f>IF('FY23 High-Poverty Schools'!D66="yes",'FY23 High-Poverty Schools'!A66,"")</f>
        <v/>
      </c>
      <c r="B66" s="57"/>
      <c r="C66" s="56"/>
      <c r="D66" s="2" t="e">
        <f t="shared" si="0"/>
        <v>#DIV/0!</v>
      </c>
      <c r="E66" s="57"/>
      <c r="F66" s="56"/>
      <c r="G66" s="2" t="e">
        <f t="shared" si="1"/>
        <v>#DIV/0!</v>
      </c>
      <c r="H66" s="11" t="e">
        <f t="shared" si="2"/>
        <v>#DIV/0!</v>
      </c>
      <c r="I66" s="13" t="e">
        <f t="shared" si="3"/>
        <v>#DIV/0!</v>
      </c>
    </row>
    <row r="67" spans="1:9" x14ac:dyDescent="0.2">
      <c r="A67" s="35" t="str">
        <f>IF('FY23 High-Poverty Schools'!D67="yes",'FY23 High-Poverty Schools'!A67,"")</f>
        <v/>
      </c>
      <c r="B67" s="57"/>
      <c r="C67" s="56"/>
      <c r="D67" s="2" t="e">
        <f t="shared" si="0"/>
        <v>#DIV/0!</v>
      </c>
      <c r="E67" s="57"/>
      <c r="F67" s="56"/>
      <c r="G67" s="2" t="e">
        <f t="shared" si="1"/>
        <v>#DIV/0!</v>
      </c>
      <c r="H67" s="11" t="e">
        <f t="shared" si="2"/>
        <v>#DIV/0!</v>
      </c>
      <c r="I67" s="13" t="e">
        <f t="shared" si="3"/>
        <v>#DIV/0!</v>
      </c>
    </row>
    <row r="68" spans="1:9" x14ac:dyDescent="0.2">
      <c r="A68" s="35" t="str">
        <f>IF('FY23 High-Poverty Schools'!D68="yes",'FY23 High-Poverty Schools'!A68,"")</f>
        <v/>
      </c>
      <c r="B68" s="57"/>
      <c r="C68" s="56"/>
      <c r="D68" s="2" t="e">
        <f t="shared" si="0"/>
        <v>#DIV/0!</v>
      </c>
      <c r="E68" s="57"/>
      <c r="F68" s="56"/>
      <c r="G68" s="2" t="e">
        <f t="shared" si="1"/>
        <v>#DIV/0!</v>
      </c>
      <c r="H68" s="11" t="e">
        <f t="shared" si="2"/>
        <v>#DIV/0!</v>
      </c>
      <c r="I68" s="13" t="e">
        <f t="shared" si="3"/>
        <v>#DIV/0!</v>
      </c>
    </row>
    <row r="69" spans="1:9" x14ac:dyDescent="0.2">
      <c r="A69" s="35" t="str">
        <f>IF('FY23 High-Poverty Schools'!D69="yes",'FY23 High-Poverty Schools'!A69,"")</f>
        <v/>
      </c>
      <c r="B69" s="57"/>
      <c r="C69" s="56"/>
      <c r="D69" s="2" t="e">
        <f t="shared" si="0"/>
        <v>#DIV/0!</v>
      </c>
      <c r="E69" s="57"/>
      <c r="F69" s="56"/>
      <c r="G69" s="2" t="e">
        <f t="shared" si="1"/>
        <v>#DIV/0!</v>
      </c>
      <c r="H69" s="11" t="e">
        <f t="shared" si="2"/>
        <v>#DIV/0!</v>
      </c>
      <c r="I69" s="13" t="e">
        <f t="shared" si="3"/>
        <v>#DIV/0!</v>
      </c>
    </row>
    <row r="70" spans="1:9" x14ac:dyDescent="0.2">
      <c r="A70" s="35" t="str">
        <f>IF('FY23 High-Poverty Schools'!D70="yes",'FY23 High-Poverty Schools'!A70,"")</f>
        <v/>
      </c>
      <c r="B70" s="57"/>
      <c r="C70" s="56"/>
      <c r="D70" s="2" t="e">
        <f t="shared" si="0"/>
        <v>#DIV/0!</v>
      </c>
      <c r="E70" s="57"/>
      <c r="F70" s="56"/>
      <c r="G70" s="2" t="e">
        <f t="shared" si="1"/>
        <v>#DIV/0!</v>
      </c>
      <c r="H70" s="11" t="e">
        <f t="shared" si="2"/>
        <v>#DIV/0!</v>
      </c>
      <c r="I70" s="13" t="e">
        <f t="shared" si="3"/>
        <v>#DIV/0!</v>
      </c>
    </row>
    <row r="71" spans="1:9" x14ac:dyDescent="0.2">
      <c r="A71" s="35" t="str">
        <f>IF('FY23 High-Poverty Schools'!D71="yes",'FY23 High-Poverty Schools'!A71,"")</f>
        <v/>
      </c>
      <c r="B71" s="57"/>
      <c r="C71" s="56"/>
      <c r="D71" s="2" t="e">
        <f t="shared" si="0"/>
        <v>#DIV/0!</v>
      </c>
      <c r="E71" s="57"/>
      <c r="F71" s="56"/>
      <c r="G71" s="2" t="e">
        <f t="shared" si="1"/>
        <v>#DIV/0!</v>
      </c>
      <c r="H71" s="11" t="e">
        <f t="shared" si="2"/>
        <v>#DIV/0!</v>
      </c>
      <c r="I71" s="13" t="e">
        <f t="shared" si="3"/>
        <v>#DIV/0!</v>
      </c>
    </row>
    <row r="72" spans="1:9" x14ac:dyDescent="0.2">
      <c r="A72" s="35" t="str">
        <f>IF('FY23 High-Poverty Schools'!D72="yes",'FY23 High-Poverty Schools'!A72,"")</f>
        <v/>
      </c>
      <c r="B72" s="57"/>
      <c r="C72" s="56"/>
      <c r="D72" s="2" t="e">
        <f t="shared" si="0"/>
        <v>#DIV/0!</v>
      </c>
      <c r="E72" s="57"/>
      <c r="F72" s="56"/>
      <c r="G72" s="2" t="e">
        <f t="shared" si="1"/>
        <v>#DIV/0!</v>
      </c>
      <c r="H72" s="11" t="e">
        <f t="shared" si="2"/>
        <v>#DIV/0!</v>
      </c>
      <c r="I72" s="13" t="e">
        <f t="shared" si="3"/>
        <v>#DIV/0!</v>
      </c>
    </row>
    <row r="73" spans="1:9" x14ac:dyDescent="0.2">
      <c r="A73" s="35" t="str">
        <f>IF('FY23 High-Poverty Schools'!D73="yes",'FY23 High-Poverty Schools'!A73,"")</f>
        <v/>
      </c>
      <c r="B73" s="57"/>
      <c r="C73" s="56"/>
      <c r="D73" s="2" t="e">
        <f t="shared" ref="D73:D136" si="4">B73/C73</f>
        <v>#DIV/0!</v>
      </c>
      <c r="E73" s="57"/>
      <c r="F73" s="56"/>
      <c r="G73" s="2" t="e">
        <f t="shared" ref="G73:G136" si="5">E73/F73</f>
        <v>#DIV/0!</v>
      </c>
      <c r="H73" s="11" t="e">
        <f t="shared" ref="H73:H136" si="6">IF(G73&gt;D73,G73-D73,0)</f>
        <v>#DIV/0!</v>
      </c>
      <c r="I73" s="13" t="e">
        <f t="shared" ref="I73:I136" si="7">IF(H73&lt;0.01,"Yes","No")</f>
        <v>#DIV/0!</v>
      </c>
    </row>
    <row r="74" spans="1:9" x14ac:dyDescent="0.2">
      <c r="A74" s="35" t="str">
        <f>IF('FY23 High-Poverty Schools'!D74="yes",'FY23 High-Poverty Schools'!A74,"")</f>
        <v/>
      </c>
      <c r="B74" s="57"/>
      <c r="C74" s="56"/>
      <c r="D74" s="2" t="e">
        <f t="shared" si="4"/>
        <v>#DIV/0!</v>
      </c>
      <c r="E74" s="57"/>
      <c r="F74" s="56"/>
      <c r="G74" s="2" t="e">
        <f t="shared" si="5"/>
        <v>#DIV/0!</v>
      </c>
      <c r="H74" s="11" t="e">
        <f t="shared" si="6"/>
        <v>#DIV/0!</v>
      </c>
      <c r="I74" s="13" t="e">
        <f t="shared" si="7"/>
        <v>#DIV/0!</v>
      </c>
    </row>
    <row r="75" spans="1:9" x14ac:dyDescent="0.2">
      <c r="A75" s="35" t="str">
        <f>IF('FY23 High-Poverty Schools'!D75="yes",'FY23 High-Poverty Schools'!A75,"")</f>
        <v/>
      </c>
      <c r="B75" s="57"/>
      <c r="C75" s="56"/>
      <c r="D75" s="2" t="e">
        <f t="shared" si="4"/>
        <v>#DIV/0!</v>
      </c>
      <c r="E75" s="57"/>
      <c r="F75" s="56"/>
      <c r="G75" s="2" t="e">
        <f t="shared" si="5"/>
        <v>#DIV/0!</v>
      </c>
      <c r="H75" s="11" t="e">
        <f t="shared" si="6"/>
        <v>#DIV/0!</v>
      </c>
      <c r="I75" s="13" t="e">
        <f t="shared" si="7"/>
        <v>#DIV/0!</v>
      </c>
    </row>
    <row r="76" spans="1:9" x14ac:dyDescent="0.2">
      <c r="A76" s="35" t="str">
        <f>IF('FY23 High-Poverty Schools'!D76="yes",'FY23 High-Poverty Schools'!A76,"")</f>
        <v/>
      </c>
      <c r="B76" s="57"/>
      <c r="C76" s="56"/>
      <c r="D76" s="2" t="e">
        <f t="shared" si="4"/>
        <v>#DIV/0!</v>
      </c>
      <c r="E76" s="57"/>
      <c r="F76" s="56"/>
      <c r="G76" s="2" t="e">
        <f t="shared" si="5"/>
        <v>#DIV/0!</v>
      </c>
      <c r="H76" s="11" t="e">
        <f t="shared" si="6"/>
        <v>#DIV/0!</v>
      </c>
      <c r="I76" s="13" t="e">
        <f t="shared" si="7"/>
        <v>#DIV/0!</v>
      </c>
    </row>
    <row r="77" spans="1:9" x14ac:dyDescent="0.2">
      <c r="A77" s="35" t="str">
        <f>IF('FY23 High-Poverty Schools'!D77="yes",'FY23 High-Poverty Schools'!A77,"")</f>
        <v/>
      </c>
      <c r="B77" s="57"/>
      <c r="C77" s="56"/>
      <c r="D77" s="2" t="e">
        <f t="shared" si="4"/>
        <v>#DIV/0!</v>
      </c>
      <c r="E77" s="57"/>
      <c r="F77" s="56"/>
      <c r="G77" s="2" t="e">
        <f t="shared" si="5"/>
        <v>#DIV/0!</v>
      </c>
      <c r="H77" s="11" t="e">
        <f t="shared" si="6"/>
        <v>#DIV/0!</v>
      </c>
      <c r="I77" s="13" t="e">
        <f t="shared" si="7"/>
        <v>#DIV/0!</v>
      </c>
    </row>
    <row r="78" spans="1:9" x14ac:dyDescent="0.2">
      <c r="A78" s="35" t="str">
        <f>IF('FY23 High-Poverty Schools'!D78="yes",'FY23 High-Poverty Schools'!A78,"")</f>
        <v/>
      </c>
      <c r="B78" s="57"/>
      <c r="C78" s="56"/>
      <c r="D78" s="2" t="e">
        <f t="shared" si="4"/>
        <v>#DIV/0!</v>
      </c>
      <c r="E78" s="57"/>
      <c r="F78" s="56"/>
      <c r="G78" s="2" t="e">
        <f t="shared" si="5"/>
        <v>#DIV/0!</v>
      </c>
      <c r="H78" s="11" t="e">
        <f t="shared" si="6"/>
        <v>#DIV/0!</v>
      </c>
      <c r="I78" s="13" t="e">
        <f t="shared" si="7"/>
        <v>#DIV/0!</v>
      </c>
    </row>
    <row r="79" spans="1:9" x14ac:dyDescent="0.2">
      <c r="A79" s="35" t="str">
        <f>IF('FY23 High-Poverty Schools'!D79="yes",'FY23 High-Poverty Schools'!A79,"")</f>
        <v/>
      </c>
      <c r="B79" s="57"/>
      <c r="C79" s="56"/>
      <c r="D79" s="2" t="e">
        <f t="shared" si="4"/>
        <v>#DIV/0!</v>
      </c>
      <c r="E79" s="57"/>
      <c r="F79" s="56"/>
      <c r="G79" s="2" t="e">
        <f t="shared" si="5"/>
        <v>#DIV/0!</v>
      </c>
      <c r="H79" s="11" t="e">
        <f t="shared" si="6"/>
        <v>#DIV/0!</v>
      </c>
      <c r="I79" s="13" t="e">
        <f t="shared" si="7"/>
        <v>#DIV/0!</v>
      </c>
    </row>
    <row r="80" spans="1:9" x14ac:dyDescent="0.2">
      <c r="A80" s="35" t="str">
        <f>IF('FY23 High-Poverty Schools'!D80="yes",'FY23 High-Poverty Schools'!A80,"")</f>
        <v/>
      </c>
      <c r="B80" s="57"/>
      <c r="C80" s="56"/>
      <c r="D80" s="2" t="e">
        <f t="shared" si="4"/>
        <v>#DIV/0!</v>
      </c>
      <c r="E80" s="57"/>
      <c r="F80" s="56"/>
      <c r="G80" s="2" t="e">
        <f t="shared" si="5"/>
        <v>#DIV/0!</v>
      </c>
      <c r="H80" s="11" t="e">
        <f t="shared" si="6"/>
        <v>#DIV/0!</v>
      </c>
      <c r="I80" s="13" t="e">
        <f t="shared" si="7"/>
        <v>#DIV/0!</v>
      </c>
    </row>
    <row r="81" spans="1:9" x14ac:dyDescent="0.2">
      <c r="A81" s="35" t="str">
        <f>IF('FY23 High-Poverty Schools'!D81="yes",'FY23 High-Poverty Schools'!A81,"")</f>
        <v/>
      </c>
      <c r="B81" s="57"/>
      <c r="C81" s="56"/>
      <c r="D81" s="2" t="e">
        <f t="shared" si="4"/>
        <v>#DIV/0!</v>
      </c>
      <c r="E81" s="57"/>
      <c r="F81" s="56"/>
      <c r="G81" s="2" t="e">
        <f t="shared" si="5"/>
        <v>#DIV/0!</v>
      </c>
      <c r="H81" s="11" t="e">
        <f t="shared" si="6"/>
        <v>#DIV/0!</v>
      </c>
      <c r="I81" s="13" t="e">
        <f t="shared" si="7"/>
        <v>#DIV/0!</v>
      </c>
    </row>
    <row r="82" spans="1:9" x14ac:dyDescent="0.2">
      <c r="A82" s="35" t="str">
        <f>IF('FY23 High-Poverty Schools'!D82="yes",'FY23 High-Poverty Schools'!A82,"")</f>
        <v/>
      </c>
      <c r="B82" s="57"/>
      <c r="C82" s="56"/>
      <c r="D82" s="2" t="e">
        <f t="shared" si="4"/>
        <v>#DIV/0!</v>
      </c>
      <c r="E82" s="57"/>
      <c r="F82" s="56"/>
      <c r="G82" s="2" t="e">
        <f t="shared" si="5"/>
        <v>#DIV/0!</v>
      </c>
      <c r="H82" s="11" t="e">
        <f t="shared" si="6"/>
        <v>#DIV/0!</v>
      </c>
      <c r="I82" s="13" t="e">
        <f t="shared" si="7"/>
        <v>#DIV/0!</v>
      </c>
    </row>
    <row r="83" spans="1:9" x14ac:dyDescent="0.2">
      <c r="A83" s="35" t="str">
        <f>IF('FY23 High-Poverty Schools'!D83="yes",'FY23 High-Poverty Schools'!A83,"")</f>
        <v/>
      </c>
      <c r="B83" s="57"/>
      <c r="C83" s="56"/>
      <c r="D83" s="2" t="e">
        <f t="shared" si="4"/>
        <v>#DIV/0!</v>
      </c>
      <c r="E83" s="57"/>
      <c r="F83" s="56"/>
      <c r="G83" s="2" t="e">
        <f t="shared" si="5"/>
        <v>#DIV/0!</v>
      </c>
      <c r="H83" s="11" t="e">
        <f t="shared" si="6"/>
        <v>#DIV/0!</v>
      </c>
      <c r="I83" s="13" t="e">
        <f t="shared" si="7"/>
        <v>#DIV/0!</v>
      </c>
    </row>
    <row r="84" spans="1:9" x14ac:dyDescent="0.2">
      <c r="A84" s="35" t="str">
        <f>IF('FY23 High-Poverty Schools'!D84="yes",'FY23 High-Poverty Schools'!A84,"")</f>
        <v/>
      </c>
      <c r="B84" s="57"/>
      <c r="C84" s="56"/>
      <c r="D84" s="2" t="e">
        <f t="shared" si="4"/>
        <v>#DIV/0!</v>
      </c>
      <c r="E84" s="57"/>
      <c r="F84" s="56"/>
      <c r="G84" s="2" t="e">
        <f t="shared" si="5"/>
        <v>#DIV/0!</v>
      </c>
      <c r="H84" s="11" t="e">
        <f t="shared" si="6"/>
        <v>#DIV/0!</v>
      </c>
      <c r="I84" s="13" t="e">
        <f t="shared" si="7"/>
        <v>#DIV/0!</v>
      </c>
    </row>
    <row r="85" spans="1:9" x14ac:dyDescent="0.2">
      <c r="A85" s="35" t="str">
        <f>IF('FY23 High-Poverty Schools'!D85="yes",'FY23 High-Poverty Schools'!A85,"")</f>
        <v/>
      </c>
      <c r="B85" s="57"/>
      <c r="C85" s="56"/>
      <c r="D85" s="2" t="e">
        <f t="shared" si="4"/>
        <v>#DIV/0!</v>
      </c>
      <c r="E85" s="57"/>
      <c r="F85" s="56"/>
      <c r="G85" s="2" t="e">
        <f t="shared" si="5"/>
        <v>#DIV/0!</v>
      </c>
      <c r="H85" s="11" t="e">
        <f t="shared" si="6"/>
        <v>#DIV/0!</v>
      </c>
      <c r="I85" s="13" t="e">
        <f t="shared" si="7"/>
        <v>#DIV/0!</v>
      </c>
    </row>
    <row r="86" spans="1:9" x14ac:dyDescent="0.2">
      <c r="A86" s="35" t="str">
        <f>IF('FY23 High-Poverty Schools'!D86="yes",'FY23 High-Poverty Schools'!A86,"")</f>
        <v/>
      </c>
      <c r="B86" s="57"/>
      <c r="C86" s="56"/>
      <c r="D86" s="2" t="e">
        <f t="shared" si="4"/>
        <v>#DIV/0!</v>
      </c>
      <c r="E86" s="57"/>
      <c r="F86" s="56"/>
      <c r="G86" s="2" t="e">
        <f t="shared" si="5"/>
        <v>#DIV/0!</v>
      </c>
      <c r="H86" s="11" t="e">
        <f t="shared" si="6"/>
        <v>#DIV/0!</v>
      </c>
      <c r="I86" s="13" t="e">
        <f t="shared" si="7"/>
        <v>#DIV/0!</v>
      </c>
    </row>
    <row r="87" spans="1:9" x14ac:dyDescent="0.2">
      <c r="A87" s="35" t="str">
        <f>IF('FY23 High-Poverty Schools'!D87="yes",'FY23 High-Poverty Schools'!A87,"")</f>
        <v/>
      </c>
      <c r="B87" s="57"/>
      <c r="C87" s="56"/>
      <c r="D87" s="2" t="e">
        <f t="shared" si="4"/>
        <v>#DIV/0!</v>
      </c>
      <c r="E87" s="57"/>
      <c r="F87" s="56"/>
      <c r="G87" s="2" t="e">
        <f t="shared" si="5"/>
        <v>#DIV/0!</v>
      </c>
      <c r="H87" s="11" t="e">
        <f t="shared" si="6"/>
        <v>#DIV/0!</v>
      </c>
      <c r="I87" s="13" t="e">
        <f t="shared" si="7"/>
        <v>#DIV/0!</v>
      </c>
    </row>
    <row r="88" spans="1:9" x14ac:dyDescent="0.2">
      <c r="A88" s="35" t="str">
        <f>IF('FY23 High-Poverty Schools'!D88="yes",'FY23 High-Poverty Schools'!A88,"")</f>
        <v/>
      </c>
      <c r="B88" s="57"/>
      <c r="C88" s="56"/>
      <c r="D88" s="2" t="e">
        <f t="shared" si="4"/>
        <v>#DIV/0!</v>
      </c>
      <c r="E88" s="57"/>
      <c r="F88" s="56"/>
      <c r="G88" s="2" t="e">
        <f t="shared" si="5"/>
        <v>#DIV/0!</v>
      </c>
      <c r="H88" s="11" t="e">
        <f t="shared" si="6"/>
        <v>#DIV/0!</v>
      </c>
      <c r="I88" s="13" t="e">
        <f t="shared" si="7"/>
        <v>#DIV/0!</v>
      </c>
    </row>
    <row r="89" spans="1:9" x14ac:dyDescent="0.2">
      <c r="A89" s="35" t="str">
        <f>IF('FY23 High-Poverty Schools'!D89="yes",'FY23 High-Poverty Schools'!A89,"")</f>
        <v/>
      </c>
      <c r="B89" s="57"/>
      <c r="C89" s="56"/>
      <c r="D89" s="2" t="e">
        <f t="shared" si="4"/>
        <v>#DIV/0!</v>
      </c>
      <c r="E89" s="57"/>
      <c r="F89" s="56"/>
      <c r="G89" s="2" t="e">
        <f t="shared" si="5"/>
        <v>#DIV/0!</v>
      </c>
      <c r="H89" s="11" t="e">
        <f t="shared" si="6"/>
        <v>#DIV/0!</v>
      </c>
      <c r="I89" s="13" t="e">
        <f t="shared" si="7"/>
        <v>#DIV/0!</v>
      </c>
    </row>
    <row r="90" spans="1:9" x14ac:dyDescent="0.2">
      <c r="A90" s="35" t="str">
        <f>IF('FY23 High-Poverty Schools'!D90="yes",'FY23 High-Poverty Schools'!A90,"")</f>
        <v/>
      </c>
      <c r="B90" s="57"/>
      <c r="C90" s="56"/>
      <c r="D90" s="2" t="e">
        <f t="shared" si="4"/>
        <v>#DIV/0!</v>
      </c>
      <c r="E90" s="57"/>
      <c r="F90" s="56"/>
      <c r="G90" s="2" t="e">
        <f t="shared" si="5"/>
        <v>#DIV/0!</v>
      </c>
      <c r="H90" s="11" t="e">
        <f t="shared" si="6"/>
        <v>#DIV/0!</v>
      </c>
      <c r="I90" s="13" t="e">
        <f t="shared" si="7"/>
        <v>#DIV/0!</v>
      </c>
    </row>
    <row r="91" spans="1:9" x14ac:dyDescent="0.2">
      <c r="A91" s="35" t="str">
        <f>IF('FY23 High-Poverty Schools'!D91="yes",'FY23 High-Poverty Schools'!A91,"")</f>
        <v/>
      </c>
      <c r="B91" s="57"/>
      <c r="C91" s="56"/>
      <c r="D91" s="2" t="e">
        <f t="shared" si="4"/>
        <v>#DIV/0!</v>
      </c>
      <c r="E91" s="57"/>
      <c r="F91" s="56"/>
      <c r="G91" s="2" t="e">
        <f t="shared" si="5"/>
        <v>#DIV/0!</v>
      </c>
      <c r="H91" s="11" t="e">
        <f t="shared" si="6"/>
        <v>#DIV/0!</v>
      </c>
      <c r="I91" s="13" t="e">
        <f t="shared" si="7"/>
        <v>#DIV/0!</v>
      </c>
    </row>
    <row r="92" spans="1:9" x14ac:dyDescent="0.2">
      <c r="A92" s="35" t="str">
        <f>IF('FY23 High-Poverty Schools'!D92="yes",'FY23 High-Poverty Schools'!A92,"")</f>
        <v/>
      </c>
      <c r="B92" s="57"/>
      <c r="C92" s="56"/>
      <c r="D92" s="2" t="e">
        <f t="shared" si="4"/>
        <v>#DIV/0!</v>
      </c>
      <c r="E92" s="57"/>
      <c r="F92" s="56"/>
      <c r="G92" s="2" t="e">
        <f t="shared" si="5"/>
        <v>#DIV/0!</v>
      </c>
      <c r="H92" s="11" t="e">
        <f t="shared" si="6"/>
        <v>#DIV/0!</v>
      </c>
      <c r="I92" s="13" t="e">
        <f t="shared" si="7"/>
        <v>#DIV/0!</v>
      </c>
    </row>
    <row r="93" spans="1:9" x14ac:dyDescent="0.2">
      <c r="A93" s="35" t="str">
        <f>IF('FY23 High-Poverty Schools'!D93="yes",'FY23 High-Poverty Schools'!A93,"")</f>
        <v/>
      </c>
      <c r="B93" s="57"/>
      <c r="C93" s="56"/>
      <c r="D93" s="2" t="e">
        <f t="shared" si="4"/>
        <v>#DIV/0!</v>
      </c>
      <c r="E93" s="57"/>
      <c r="F93" s="56"/>
      <c r="G93" s="2" t="e">
        <f t="shared" si="5"/>
        <v>#DIV/0!</v>
      </c>
      <c r="H93" s="11" t="e">
        <f t="shared" si="6"/>
        <v>#DIV/0!</v>
      </c>
      <c r="I93" s="13" t="e">
        <f t="shared" si="7"/>
        <v>#DIV/0!</v>
      </c>
    </row>
    <row r="94" spans="1:9" x14ac:dyDescent="0.2">
      <c r="A94" s="35" t="str">
        <f>IF('FY23 High-Poverty Schools'!D94="yes",'FY23 High-Poverty Schools'!A94,"")</f>
        <v/>
      </c>
      <c r="B94" s="57"/>
      <c r="C94" s="56"/>
      <c r="D94" s="2" t="e">
        <f t="shared" si="4"/>
        <v>#DIV/0!</v>
      </c>
      <c r="E94" s="57"/>
      <c r="F94" s="56"/>
      <c r="G94" s="2" t="e">
        <f t="shared" si="5"/>
        <v>#DIV/0!</v>
      </c>
      <c r="H94" s="11" t="e">
        <f t="shared" si="6"/>
        <v>#DIV/0!</v>
      </c>
      <c r="I94" s="13" t="e">
        <f t="shared" si="7"/>
        <v>#DIV/0!</v>
      </c>
    </row>
    <row r="95" spans="1:9" x14ac:dyDescent="0.2">
      <c r="A95" s="35" t="str">
        <f>IF('FY23 High-Poverty Schools'!D95="yes",'FY23 High-Poverty Schools'!A95,"")</f>
        <v/>
      </c>
      <c r="B95" s="57"/>
      <c r="C95" s="56"/>
      <c r="D95" s="2" t="e">
        <f t="shared" si="4"/>
        <v>#DIV/0!</v>
      </c>
      <c r="E95" s="57"/>
      <c r="F95" s="56"/>
      <c r="G95" s="2" t="e">
        <f t="shared" si="5"/>
        <v>#DIV/0!</v>
      </c>
      <c r="H95" s="11" t="e">
        <f t="shared" si="6"/>
        <v>#DIV/0!</v>
      </c>
      <c r="I95" s="13" t="e">
        <f t="shared" si="7"/>
        <v>#DIV/0!</v>
      </c>
    </row>
    <row r="96" spans="1:9" x14ac:dyDescent="0.2">
      <c r="A96" s="35" t="str">
        <f>IF('FY23 High-Poverty Schools'!D96="yes",'FY23 High-Poverty Schools'!A96,"")</f>
        <v/>
      </c>
      <c r="B96" s="57"/>
      <c r="C96" s="56"/>
      <c r="D96" s="2" t="e">
        <f t="shared" si="4"/>
        <v>#DIV/0!</v>
      </c>
      <c r="E96" s="57"/>
      <c r="F96" s="56"/>
      <c r="G96" s="2" t="e">
        <f t="shared" si="5"/>
        <v>#DIV/0!</v>
      </c>
      <c r="H96" s="11" t="e">
        <f t="shared" si="6"/>
        <v>#DIV/0!</v>
      </c>
      <c r="I96" s="13" t="e">
        <f t="shared" si="7"/>
        <v>#DIV/0!</v>
      </c>
    </row>
    <row r="97" spans="1:9" x14ac:dyDescent="0.2">
      <c r="A97" s="35" t="str">
        <f>IF('FY23 High-Poverty Schools'!D97="yes",'FY23 High-Poverty Schools'!A97,"")</f>
        <v/>
      </c>
      <c r="B97" s="57"/>
      <c r="C97" s="56"/>
      <c r="D97" s="2" t="e">
        <f t="shared" si="4"/>
        <v>#DIV/0!</v>
      </c>
      <c r="E97" s="57"/>
      <c r="F97" s="56"/>
      <c r="G97" s="2" t="e">
        <f t="shared" si="5"/>
        <v>#DIV/0!</v>
      </c>
      <c r="H97" s="11" t="e">
        <f t="shared" si="6"/>
        <v>#DIV/0!</v>
      </c>
      <c r="I97" s="13" t="e">
        <f t="shared" si="7"/>
        <v>#DIV/0!</v>
      </c>
    </row>
    <row r="98" spans="1:9" x14ac:dyDescent="0.2">
      <c r="A98" s="35" t="str">
        <f>IF('FY23 High-Poverty Schools'!D98="yes",'FY23 High-Poverty Schools'!A98,"")</f>
        <v/>
      </c>
      <c r="B98" s="57"/>
      <c r="C98" s="56"/>
      <c r="D98" s="2" t="e">
        <f t="shared" si="4"/>
        <v>#DIV/0!</v>
      </c>
      <c r="E98" s="57"/>
      <c r="F98" s="56"/>
      <c r="G98" s="2" t="e">
        <f t="shared" si="5"/>
        <v>#DIV/0!</v>
      </c>
      <c r="H98" s="11" t="e">
        <f t="shared" si="6"/>
        <v>#DIV/0!</v>
      </c>
      <c r="I98" s="13" t="e">
        <f t="shared" si="7"/>
        <v>#DIV/0!</v>
      </c>
    </row>
    <row r="99" spans="1:9" x14ac:dyDescent="0.2">
      <c r="A99" s="35" t="str">
        <f>IF('FY23 High-Poverty Schools'!D99="yes",'FY23 High-Poverty Schools'!A99,"")</f>
        <v/>
      </c>
      <c r="B99" s="57"/>
      <c r="C99" s="56"/>
      <c r="D99" s="2" t="e">
        <f t="shared" si="4"/>
        <v>#DIV/0!</v>
      </c>
      <c r="E99" s="57"/>
      <c r="F99" s="56"/>
      <c r="G99" s="2" t="e">
        <f t="shared" si="5"/>
        <v>#DIV/0!</v>
      </c>
      <c r="H99" s="11" t="e">
        <f t="shared" si="6"/>
        <v>#DIV/0!</v>
      </c>
      <c r="I99" s="13" t="e">
        <f t="shared" si="7"/>
        <v>#DIV/0!</v>
      </c>
    </row>
    <row r="100" spans="1:9" x14ac:dyDescent="0.2">
      <c r="A100" s="35" t="str">
        <f>IF('FY23 High-Poverty Schools'!D100="yes",'FY23 High-Poverty Schools'!A100,"")</f>
        <v/>
      </c>
      <c r="B100" s="57"/>
      <c r="C100" s="56"/>
      <c r="D100" s="2" t="e">
        <f t="shared" si="4"/>
        <v>#DIV/0!</v>
      </c>
      <c r="E100" s="57"/>
      <c r="F100" s="56"/>
      <c r="G100" s="2" t="e">
        <f t="shared" si="5"/>
        <v>#DIV/0!</v>
      </c>
      <c r="H100" s="11" t="e">
        <f t="shared" si="6"/>
        <v>#DIV/0!</v>
      </c>
      <c r="I100" s="13" t="e">
        <f t="shared" si="7"/>
        <v>#DIV/0!</v>
      </c>
    </row>
    <row r="101" spans="1:9" x14ac:dyDescent="0.2">
      <c r="A101" s="35" t="str">
        <f>IF('FY23 High-Poverty Schools'!D101="yes",'FY23 High-Poverty Schools'!A101,"")</f>
        <v/>
      </c>
      <c r="B101" s="57"/>
      <c r="C101" s="56"/>
      <c r="D101" s="2" t="e">
        <f t="shared" si="4"/>
        <v>#DIV/0!</v>
      </c>
      <c r="E101" s="57"/>
      <c r="F101" s="56"/>
      <c r="G101" s="2" t="e">
        <f t="shared" si="5"/>
        <v>#DIV/0!</v>
      </c>
      <c r="H101" s="11" t="e">
        <f t="shared" si="6"/>
        <v>#DIV/0!</v>
      </c>
      <c r="I101" s="13" t="e">
        <f t="shared" si="7"/>
        <v>#DIV/0!</v>
      </c>
    </row>
    <row r="102" spans="1:9" x14ac:dyDescent="0.2">
      <c r="A102" s="35" t="str">
        <f>IF('FY23 High-Poverty Schools'!D102="yes",'FY23 High-Poverty Schools'!A102,"")</f>
        <v/>
      </c>
      <c r="B102" s="57"/>
      <c r="C102" s="56"/>
      <c r="D102" s="2" t="e">
        <f t="shared" si="4"/>
        <v>#DIV/0!</v>
      </c>
      <c r="E102" s="57"/>
      <c r="F102" s="56"/>
      <c r="G102" s="2" t="e">
        <f t="shared" si="5"/>
        <v>#DIV/0!</v>
      </c>
      <c r="H102" s="11" t="e">
        <f t="shared" si="6"/>
        <v>#DIV/0!</v>
      </c>
      <c r="I102" s="13" t="e">
        <f t="shared" si="7"/>
        <v>#DIV/0!</v>
      </c>
    </row>
    <row r="103" spans="1:9" x14ac:dyDescent="0.2">
      <c r="A103" s="35" t="str">
        <f>IF('FY23 High-Poverty Schools'!D103="yes",'FY23 High-Poverty Schools'!A103,"")</f>
        <v/>
      </c>
      <c r="B103" s="57"/>
      <c r="C103" s="56"/>
      <c r="D103" s="2" t="e">
        <f t="shared" si="4"/>
        <v>#DIV/0!</v>
      </c>
      <c r="E103" s="57"/>
      <c r="F103" s="56"/>
      <c r="G103" s="2" t="e">
        <f t="shared" si="5"/>
        <v>#DIV/0!</v>
      </c>
      <c r="H103" s="11" t="e">
        <f t="shared" si="6"/>
        <v>#DIV/0!</v>
      </c>
      <c r="I103" s="13" t="e">
        <f t="shared" si="7"/>
        <v>#DIV/0!</v>
      </c>
    </row>
    <row r="104" spans="1:9" x14ac:dyDescent="0.2">
      <c r="A104" s="35" t="str">
        <f>IF('FY23 High-Poverty Schools'!D104="yes",'FY23 High-Poverty Schools'!A104,"")</f>
        <v/>
      </c>
      <c r="B104" s="57"/>
      <c r="C104" s="56"/>
      <c r="D104" s="2" t="e">
        <f t="shared" si="4"/>
        <v>#DIV/0!</v>
      </c>
      <c r="E104" s="57"/>
      <c r="F104" s="56"/>
      <c r="G104" s="2" t="e">
        <f t="shared" si="5"/>
        <v>#DIV/0!</v>
      </c>
      <c r="H104" s="11" t="e">
        <f t="shared" si="6"/>
        <v>#DIV/0!</v>
      </c>
      <c r="I104" s="13" t="e">
        <f t="shared" si="7"/>
        <v>#DIV/0!</v>
      </c>
    </row>
    <row r="105" spans="1:9" x14ac:dyDescent="0.2">
      <c r="A105" s="35" t="str">
        <f>IF('FY23 High-Poverty Schools'!D105="yes",'FY23 High-Poverty Schools'!A105,"")</f>
        <v/>
      </c>
      <c r="B105" s="57"/>
      <c r="C105" s="56"/>
      <c r="D105" s="2" t="e">
        <f t="shared" si="4"/>
        <v>#DIV/0!</v>
      </c>
      <c r="E105" s="57"/>
      <c r="F105" s="56"/>
      <c r="G105" s="2" t="e">
        <f t="shared" si="5"/>
        <v>#DIV/0!</v>
      </c>
      <c r="H105" s="11" t="e">
        <f t="shared" si="6"/>
        <v>#DIV/0!</v>
      </c>
      <c r="I105" s="13" t="e">
        <f t="shared" si="7"/>
        <v>#DIV/0!</v>
      </c>
    </row>
    <row r="106" spans="1:9" x14ac:dyDescent="0.2">
      <c r="A106" s="35" t="str">
        <f>IF('FY23 High-Poverty Schools'!D106="yes",'FY23 High-Poverty Schools'!A106,"")</f>
        <v/>
      </c>
      <c r="B106" s="57"/>
      <c r="C106" s="56"/>
      <c r="D106" s="2" t="e">
        <f t="shared" si="4"/>
        <v>#DIV/0!</v>
      </c>
      <c r="E106" s="57"/>
      <c r="F106" s="56"/>
      <c r="G106" s="2" t="e">
        <f t="shared" si="5"/>
        <v>#DIV/0!</v>
      </c>
      <c r="H106" s="11" t="e">
        <f t="shared" si="6"/>
        <v>#DIV/0!</v>
      </c>
      <c r="I106" s="13" t="e">
        <f t="shared" si="7"/>
        <v>#DIV/0!</v>
      </c>
    </row>
    <row r="107" spans="1:9" x14ac:dyDescent="0.2">
      <c r="A107" s="35" t="str">
        <f>IF('FY23 High-Poverty Schools'!D107="yes",'FY23 High-Poverty Schools'!A107,"")</f>
        <v/>
      </c>
      <c r="B107" s="57"/>
      <c r="C107" s="56"/>
      <c r="D107" s="2" t="e">
        <f t="shared" si="4"/>
        <v>#DIV/0!</v>
      </c>
      <c r="E107" s="57"/>
      <c r="F107" s="56"/>
      <c r="G107" s="2" t="e">
        <f t="shared" si="5"/>
        <v>#DIV/0!</v>
      </c>
      <c r="H107" s="11" t="e">
        <f t="shared" si="6"/>
        <v>#DIV/0!</v>
      </c>
      <c r="I107" s="13" t="e">
        <f t="shared" si="7"/>
        <v>#DIV/0!</v>
      </c>
    </row>
    <row r="108" spans="1:9" x14ac:dyDescent="0.2">
      <c r="A108" s="35" t="str">
        <f>IF('FY23 High-Poverty Schools'!D108="yes",'FY23 High-Poverty Schools'!A108,"")</f>
        <v/>
      </c>
      <c r="B108" s="57"/>
      <c r="C108" s="56"/>
      <c r="D108" s="2" t="e">
        <f t="shared" si="4"/>
        <v>#DIV/0!</v>
      </c>
      <c r="E108" s="57"/>
      <c r="F108" s="56"/>
      <c r="G108" s="2" t="e">
        <f t="shared" si="5"/>
        <v>#DIV/0!</v>
      </c>
      <c r="H108" s="11" t="e">
        <f t="shared" si="6"/>
        <v>#DIV/0!</v>
      </c>
      <c r="I108" s="13" t="e">
        <f t="shared" si="7"/>
        <v>#DIV/0!</v>
      </c>
    </row>
    <row r="109" spans="1:9" x14ac:dyDescent="0.2">
      <c r="A109" s="35" t="str">
        <f>IF('FY23 High-Poverty Schools'!D109="yes",'FY23 High-Poverty Schools'!A109,"")</f>
        <v/>
      </c>
      <c r="B109" s="57"/>
      <c r="C109" s="56"/>
      <c r="D109" s="2" t="e">
        <f t="shared" si="4"/>
        <v>#DIV/0!</v>
      </c>
      <c r="E109" s="57"/>
      <c r="F109" s="56"/>
      <c r="G109" s="2" t="e">
        <f t="shared" si="5"/>
        <v>#DIV/0!</v>
      </c>
      <c r="H109" s="11" t="e">
        <f t="shared" si="6"/>
        <v>#DIV/0!</v>
      </c>
      <c r="I109" s="13" t="e">
        <f t="shared" si="7"/>
        <v>#DIV/0!</v>
      </c>
    </row>
    <row r="110" spans="1:9" x14ac:dyDescent="0.2">
      <c r="A110" s="35" t="str">
        <f>IF('FY23 High-Poverty Schools'!D110="yes",'FY23 High-Poverty Schools'!A110,"")</f>
        <v/>
      </c>
      <c r="B110" s="57"/>
      <c r="C110" s="56"/>
      <c r="D110" s="2" t="e">
        <f t="shared" si="4"/>
        <v>#DIV/0!</v>
      </c>
      <c r="E110" s="57"/>
      <c r="F110" s="56"/>
      <c r="G110" s="2" t="e">
        <f t="shared" si="5"/>
        <v>#DIV/0!</v>
      </c>
      <c r="H110" s="11" t="e">
        <f t="shared" si="6"/>
        <v>#DIV/0!</v>
      </c>
      <c r="I110" s="13" t="e">
        <f t="shared" si="7"/>
        <v>#DIV/0!</v>
      </c>
    </row>
    <row r="111" spans="1:9" x14ac:dyDescent="0.2">
      <c r="A111" s="35" t="str">
        <f>IF('FY23 High-Poverty Schools'!D111="yes",'FY23 High-Poverty Schools'!A111,"")</f>
        <v/>
      </c>
      <c r="B111" s="57"/>
      <c r="C111" s="56"/>
      <c r="D111" s="2" t="e">
        <f t="shared" si="4"/>
        <v>#DIV/0!</v>
      </c>
      <c r="E111" s="57"/>
      <c r="F111" s="56"/>
      <c r="G111" s="2" t="e">
        <f t="shared" si="5"/>
        <v>#DIV/0!</v>
      </c>
      <c r="H111" s="11" t="e">
        <f t="shared" si="6"/>
        <v>#DIV/0!</v>
      </c>
      <c r="I111" s="13" t="e">
        <f t="shared" si="7"/>
        <v>#DIV/0!</v>
      </c>
    </row>
    <row r="112" spans="1:9" x14ac:dyDescent="0.2">
      <c r="A112" s="35" t="str">
        <f>IF('FY23 High-Poverty Schools'!D112="yes",'FY23 High-Poverty Schools'!A112,"")</f>
        <v/>
      </c>
      <c r="B112" s="57"/>
      <c r="C112" s="56"/>
      <c r="D112" s="2" t="e">
        <f t="shared" si="4"/>
        <v>#DIV/0!</v>
      </c>
      <c r="E112" s="57"/>
      <c r="F112" s="56"/>
      <c r="G112" s="2" t="e">
        <f t="shared" si="5"/>
        <v>#DIV/0!</v>
      </c>
      <c r="H112" s="11" t="e">
        <f t="shared" si="6"/>
        <v>#DIV/0!</v>
      </c>
      <c r="I112" s="13" t="e">
        <f t="shared" si="7"/>
        <v>#DIV/0!</v>
      </c>
    </row>
    <row r="113" spans="1:9" x14ac:dyDescent="0.2">
      <c r="A113" s="35" t="str">
        <f>IF('FY23 High-Poverty Schools'!D113="yes",'FY23 High-Poverty Schools'!A113,"")</f>
        <v/>
      </c>
      <c r="B113" s="57"/>
      <c r="C113" s="56"/>
      <c r="D113" s="2" t="e">
        <f t="shared" si="4"/>
        <v>#DIV/0!</v>
      </c>
      <c r="E113" s="57"/>
      <c r="F113" s="56"/>
      <c r="G113" s="2" t="e">
        <f t="shared" si="5"/>
        <v>#DIV/0!</v>
      </c>
      <c r="H113" s="11" t="e">
        <f t="shared" si="6"/>
        <v>#DIV/0!</v>
      </c>
      <c r="I113" s="13" t="e">
        <f t="shared" si="7"/>
        <v>#DIV/0!</v>
      </c>
    </row>
    <row r="114" spans="1:9" x14ac:dyDescent="0.2">
      <c r="A114" s="35" t="str">
        <f>IF('FY23 High-Poverty Schools'!D114="yes",'FY23 High-Poverty Schools'!A114,"")</f>
        <v/>
      </c>
      <c r="B114" s="57"/>
      <c r="C114" s="56"/>
      <c r="D114" s="2" t="e">
        <f t="shared" si="4"/>
        <v>#DIV/0!</v>
      </c>
      <c r="E114" s="57"/>
      <c r="F114" s="56"/>
      <c r="G114" s="2" t="e">
        <f t="shared" si="5"/>
        <v>#DIV/0!</v>
      </c>
      <c r="H114" s="11" t="e">
        <f t="shared" si="6"/>
        <v>#DIV/0!</v>
      </c>
      <c r="I114" s="13" t="e">
        <f t="shared" si="7"/>
        <v>#DIV/0!</v>
      </c>
    </row>
    <row r="115" spans="1:9" x14ac:dyDescent="0.2">
      <c r="A115" s="35" t="str">
        <f>IF('FY23 High-Poverty Schools'!D115="yes",'FY23 High-Poverty Schools'!A115,"")</f>
        <v/>
      </c>
      <c r="B115" s="57"/>
      <c r="C115" s="56"/>
      <c r="D115" s="2" t="e">
        <f t="shared" si="4"/>
        <v>#DIV/0!</v>
      </c>
      <c r="E115" s="57"/>
      <c r="F115" s="56"/>
      <c r="G115" s="2" t="e">
        <f t="shared" si="5"/>
        <v>#DIV/0!</v>
      </c>
      <c r="H115" s="11" t="e">
        <f t="shared" si="6"/>
        <v>#DIV/0!</v>
      </c>
      <c r="I115" s="13" t="e">
        <f t="shared" si="7"/>
        <v>#DIV/0!</v>
      </c>
    </row>
    <row r="116" spans="1:9" x14ac:dyDescent="0.2">
      <c r="A116" s="35" t="str">
        <f>IF('FY23 High-Poverty Schools'!D116="yes",'FY23 High-Poverty Schools'!A116,"")</f>
        <v/>
      </c>
      <c r="B116" s="57"/>
      <c r="C116" s="56"/>
      <c r="D116" s="2" t="e">
        <f t="shared" si="4"/>
        <v>#DIV/0!</v>
      </c>
      <c r="E116" s="57"/>
      <c r="F116" s="56"/>
      <c r="G116" s="2" t="e">
        <f t="shared" si="5"/>
        <v>#DIV/0!</v>
      </c>
      <c r="H116" s="11" t="e">
        <f t="shared" si="6"/>
        <v>#DIV/0!</v>
      </c>
      <c r="I116" s="13" t="e">
        <f t="shared" si="7"/>
        <v>#DIV/0!</v>
      </c>
    </row>
    <row r="117" spans="1:9" x14ac:dyDescent="0.2">
      <c r="A117" s="35" t="str">
        <f>IF('FY23 High-Poverty Schools'!D117="yes",'FY23 High-Poverty Schools'!A117,"")</f>
        <v/>
      </c>
      <c r="B117" s="57"/>
      <c r="C117" s="56"/>
      <c r="D117" s="2" t="e">
        <f t="shared" si="4"/>
        <v>#DIV/0!</v>
      </c>
      <c r="E117" s="57"/>
      <c r="F117" s="56"/>
      <c r="G117" s="2" t="e">
        <f t="shared" si="5"/>
        <v>#DIV/0!</v>
      </c>
      <c r="H117" s="11" t="e">
        <f t="shared" si="6"/>
        <v>#DIV/0!</v>
      </c>
      <c r="I117" s="13" t="e">
        <f t="shared" si="7"/>
        <v>#DIV/0!</v>
      </c>
    </row>
    <row r="118" spans="1:9" x14ac:dyDescent="0.2">
      <c r="A118" s="35" t="str">
        <f>IF('FY23 High-Poverty Schools'!D118="yes",'FY23 High-Poverty Schools'!A118,"")</f>
        <v/>
      </c>
      <c r="B118" s="57"/>
      <c r="C118" s="56"/>
      <c r="D118" s="2" t="e">
        <f t="shared" si="4"/>
        <v>#DIV/0!</v>
      </c>
      <c r="E118" s="57"/>
      <c r="F118" s="56"/>
      <c r="G118" s="2" t="e">
        <f t="shared" si="5"/>
        <v>#DIV/0!</v>
      </c>
      <c r="H118" s="11" t="e">
        <f t="shared" si="6"/>
        <v>#DIV/0!</v>
      </c>
      <c r="I118" s="13" t="e">
        <f t="shared" si="7"/>
        <v>#DIV/0!</v>
      </c>
    </row>
    <row r="119" spans="1:9" x14ac:dyDescent="0.2">
      <c r="A119" s="35" t="str">
        <f>IF('FY23 High-Poverty Schools'!D119="yes",'FY23 High-Poverty Schools'!A119,"")</f>
        <v/>
      </c>
      <c r="B119" s="57"/>
      <c r="C119" s="56"/>
      <c r="D119" s="2" t="e">
        <f t="shared" si="4"/>
        <v>#DIV/0!</v>
      </c>
      <c r="E119" s="57"/>
      <c r="F119" s="56"/>
      <c r="G119" s="2" t="e">
        <f t="shared" si="5"/>
        <v>#DIV/0!</v>
      </c>
      <c r="H119" s="11" t="e">
        <f t="shared" si="6"/>
        <v>#DIV/0!</v>
      </c>
      <c r="I119" s="13" t="e">
        <f t="shared" si="7"/>
        <v>#DIV/0!</v>
      </c>
    </row>
    <row r="120" spans="1:9" x14ac:dyDescent="0.2">
      <c r="A120" s="35" t="str">
        <f>IF('FY23 High-Poverty Schools'!D120="yes",'FY23 High-Poverty Schools'!A120,"")</f>
        <v/>
      </c>
      <c r="B120" s="57"/>
      <c r="C120" s="56"/>
      <c r="D120" s="2" t="e">
        <f t="shared" si="4"/>
        <v>#DIV/0!</v>
      </c>
      <c r="E120" s="57"/>
      <c r="F120" s="56"/>
      <c r="G120" s="2" t="e">
        <f t="shared" si="5"/>
        <v>#DIV/0!</v>
      </c>
      <c r="H120" s="11" t="e">
        <f t="shared" si="6"/>
        <v>#DIV/0!</v>
      </c>
      <c r="I120" s="13" t="e">
        <f t="shared" si="7"/>
        <v>#DIV/0!</v>
      </c>
    </row>
    <row r="121" spans="1:9" x14ac:dyDescent="0.2">
      <c r="A121" s="35" t="str">
        <f>IF('FY23 High-Poverty Schools'!D121="yes",'FY23 High-Poverty Schools'!A121,"")</f>
        <v/>
      </c>
      <c r="B121" s="57"/>
      <c r="C121" s="56"/>
      <c r="D121" s="2" t="e">
        <f t="shared" si="4"/>
        <v>#DIV/0!</v>
      </c>
      <c r="E121" s="57"/>
      <c r="F121" s="56"/>
      <c r="G121" s="2" t="e">
        <f t="shared" si="5"/>
        <v>#DIV/0!</v>
      </c>
      <c r="H121" s="11" t="e">
        <f t="shared" si="6"/>
        <v>#DIV/0!</v>
      </c>
      <c r="I121" s="13" t="e">
        <f t="shared" si="7"/>
        <v>#DIV/0!</v>
      </c>
    </row>
    <row r="122" spans="1:9" x14ac:dyDescent="0.2">
      <c r="A122" s="35" t="str">
        <f>IF('FY23 High-Poverty Schools'!D122="yes",'FY23 High-Poverty Schools'!A122,"")</f>
        <v/>
      </c>
      <c r="B122" s="57"/>
      <c r="C122" s="56"/>
      <c r="D122" s="2" t="e">
        <f t="shared" si="4"/>
        <v>#DIV/0!</v>
      </c>
      <c r="E122" s="57"/>
      <c r="F122" s="56"/>
      <c r="G122" s="2" t="e">
        <f t="shared" si="5"/>
        <v>#DIV/0!</v>
      </c>
      <c r="H122" s="11" t="e">
        <f t="shared" si="6"/>
        <v>#DIV/0!</v>
      </c>
      <c r="I122" s="13" t="e">
        <f t="shared" si="7"/>
        <v>#DIV/0!</v>
      </c>
    </row>
    <row r="123" spans="1:9" x14ac:dyDescent="0.2">
      <c r="A123" s="35" t="str">
        <f>IF('FY23 High-Poverty Schools'!D123="yes",'FY23 High-Poverty Schools'!A123,"")</f>
        <v/>
      </c>
      <c r="B123" s="57"/>
      <c r="C123" s="56"/>
      <c r="D123" s="2" t="e">
        <f t="shared" si="4"/>
        <v>#DIV/0!</v>
      </c>
      <c r="E123" s="57"/>
      <c r="F123" s="56"/>
      <c r="G123" s="2" t="e">
        <f t="shared" si="5"/>
        <v>#DIV/0!</v>
      </c>
      <c r="H123" s="11" t="e">
        <f t="shared" si="6"/>
        <v>#DIV/0!</v>
      </c>
      <c r="I123" s="13" t="e">
        <f t="shared" si="7"/>
        <v>#DIV/0!</v>
      </c>
    </row>
    <row r="124" spans="1:9" x14ac:dyDescent="0.2">
      <c r="A124" s="35" t="str">
        <f>IF('FY23 High-Poverty Schools'!D124="yes",'FY23 High-Poverty Schools'!A124,"")</f>
        <v/>
      </c>
      <c r="B124" s="57"/>
      <c r="C124" s="56"/>
      <c r="D124" s="2" t="e">
        <f t="shared" si="4"/>
        <v>#DIV/0!</v>
      </c>
      <c r="E124" s="57"/>
      <c r="F124" s="56"/>
      <c r="G124" s="2" t="e">
        <f t="shared" si="5"/>
        <v>#DIV/0!</v>
      </c>
      <c r="H124" s="11" t="e">
        <f t="shared" si="6"/>
        <v>#DIV/0!</v>
      </c>
      <c r="I124" s="13" t="e">
        <f t="shared" si="7"/>
        <v>#DIV/0!</v>
      </c>
    </row>
    <row r="125" spans="1:9" x14ac:dyDescent="0.2">
      <c r="A125" s="35" t="str">
        <f>IF('FY23 High-Poverty Schools'!D125="yes",'FY23 High-Poverty Schools'!A125,"")</f>
        <v/>
      </c>
      <c r="B125" s="57"/>
      <c r="C125" s="56"/>
      <c r="D125" s="2" t="e">
        <f t="shared" si="4"/>
        <v>#DIV/0!</v>
      </c>
      <c r="E125" s="57"/>
      <c r="F125" s="56"/>
      <c r="G125" s="2" t="e">
        <f t="shared" si="5"/>
        <v>#DIV/0!</v>
      </c>
      <c r="H125" s="11" t="e">
        <f t="shared" si="6"/>
        <v>#DIV/0!</v>
      </c>
      <c r="I125" s="13" t="e">
        <f t="shared" si="7"/>
        <v>#DIV/0!</v>
      </c>
    </row>
    <row r="126" spans="1:9" x14ac:dyDescent="0.2">
      <c r="A126" s="35" t="str">
        <f>IF('FY23 High-Poverty Schools'!D126="yes",'FY23 High-Poverty Schools'!A126,"")</f>
        <v/>
      </c>
      <c r="B126" s="57"/>
      <c r="C126" s="56"/>
      <c r="D126" s="2" t="e">
        <f t="shared" si="4"/>
        <v>#DIV/0!</v>
      </c>
      <c r="E126" s="57"/>
      <c r="F126" s="56"/>
      <c r="G126" s="2" t="e">
        <f t="shared" si="5"/>
        <v>#DIV/0!</v>
      </c>
      <c r="H126" s="11" t="e">
        <f t="shared" si="6"/>
        <v>#DIV/0!</v>
      </c>
      <c r="I126" s="13" t="e">
        <f t="shared" si="7"/>
        <v>#DIV/0!</v>
      </c>
    </row>
    <row r="127" spans="1:9" x14ac:dyDescent="0.2">
      <c r="A127" s="35" t="str">
        <f>IF('FY23 High-Poverty Schools'!D127="yes",'FY23 High-Poverty Schools'!A127,"")</f>
        <v/>
      </c>
      <c r="B127" s="57"/>
      <c r="C127" s="56"/>
      <c r="D127" s="2" t="e">
        <f t="shared" si="4"/>
        <v>#DIV/0!</v>
      </c>
      <c r="E127" s="57"/>
      <c r="F127" s="56"/>
      <c r="G127" s="2" t="e">
        <f t="shared" si="5"/>
        <v>#DIV/0!</v>
      </c>
      <c r="H127" s="11" t="e">
        <f t="shared" si="6"/>
        <v>#DIV/0!</v>
      </c>
      <c r="I127" s="13" t="e">
        <f t="shared" si="7"/>
        <v>#DIV/0!</v>
      </c>
    </row>
    <row r="128" spans="1:9" x14ac:dyDescent="0.2">
      <c r="A128" s="35" t="str">
        <f>IF('FY23 High-Poverty Schools'!D128="yes",'FY23 High-Poverty Schools'!A128,"")</f>
        <v/>
      </c>
      <c r="B128" s="57"/>
      <c r="C128" s="56"/>
      <c r="D128" s="2" t="e">
        <f t="shared" si="4"/>
        <v>#DIV/0!</v>
      </c>
      <c r="E128" s="57"/>
      <c r="F128" s="56"/>
      <c r="G128" s="2" t="e">
        <f t="shared" si="5"/>
        <v>#DIV/0!</v>
      </c>
      <c r="H128" s="11" t="e">
        <f t="shared" si="6"/>
        <v>#DIV/0!</v>
      </c>
      <c r="I128" s="13" t="e">
        <f t="shared" si="7"/>
        <v>#DIV/0!</v>
      </c>
    </row>
    <row r="129" spans="1:9" x14ac:dyDescent="0.2">
      <c r="A129" s="35" t="str">
        <f>IF('FY23 High-Poverty Schools'!D129="yes",'FY23 High-Poverty Schools'!A129,"")</f>
        <v/>
      </c>
      <c r="B129" s="57"/>
      <c r="C129" s="56"/>
      <c r="D129" s="2" t="e">
        <f t="shared" si="4"/>
        <v>#DIV/0!</v>
      </c>
      <c r="E129" s="57"/>
      <c r="F129" s="56"/>
      <c r="G129" s="2" t="e">
        <f t="shared" si="5"/>
        <v>#DIV/0!</v>
      </c>
      <c r="H129" s="11" t="e">
        <f t="shared" si="6"/>
        <v>#DIV/0!</v>
      </c>
      <c r="I129" s="13" t="e">
        <f t="shared" si="7"/>
        <v>#DIV/0!</v>
      </c>
    </row>
    <row r="130" spans="1:9" x14ac:dyDescent="0.2">
      <c r="A130" s="35" t="str">
        <f>IF('FY23 High-Poverty Schools'!D130="yes",'FY23 High-Poverty Schools'!A130,"")</f>
        <v/>
      </c>
      <c r="B130" s="57"/>
      <c r="C130" s="56"/>
      <c r="D130" s="2" t="e">
        <f t="shared" si="4"/>
        <v>#DIV/0!</v>
      </c>
      <c r="E130" s="57"/>
      <c r="F130" s="56"/>
      <c r="G130" s="2" t="e">
        <f t="shared" si="5"/>
        <v>#DIV/0!</v>
      </c>
      <c r="H130" s="11" t="e">
        <f t="shared" si="6"/>
        <v>#DIV/0!</v>
      </c>
      <c r="I130" s="13" t="e">
        <f t="shared" si="7"/>
        <v>#DIV/0!</v>
      </c>
    </row>
    <row r="131" spans="1:9" x14ac:dyDescent="0.2">
      <c r="A131" s="35" t="str">
        <f>IF('FY23 High-Poverty Schools'!D131="yes",'FY23 High-Poverty Schools'!A131,"")</f>
        <v/>
      </c>
      <c r="B131" s="57"/>
      <c r="C131" s="56"/>
      <c r="D131" s="2" t="e">
        <f t="shared" si="4"/>
        <v>#DIV/0!</v>
      </c>
      <c r="E131" s="57"/>
      <c r="F131" s="56"/>
      <c r="G131" s="2" t="e">
        <f t="shared" si="5"/>
        <v>#DIV/0!</v>
      </c>
      <c r="H131" s="11" t="e">
        <f t="shared" si="6"/>
        <v>#DIV/0!</v>
      </c>
      <c r="I131" s="13" t="e">
        <f t="shared" si="7"/>
        <v>#DIV/0!</v>
      </c>
    </row>
    <row r="132" spans="1:9" x14ac:dyDescent="0.2">
      <c r="A132" s="35" t="str">
        <f>IF('FY23 High-Poverty Schools'!D132="yes",'FY23 High-Poverty Schools'!A132,"")</f>
        <v/>
      </c>
      <c r="B132" s="57"/>
      <c r="C132" s="56"/>
      <c r="D132" s="2" t="e">
        <f t="shared" si="4"/>
        <v>#DIV/0!</v>
      </c>
      <c r="E132" s="57"/>
      <c r="F132" s="56"/>
      <c r="G132" s="2" t="e">
        <f t="shared" si="5"/>
        <v>#DIV/0!</v>
      </c>
      <c r="H132" s="11" t="e">
        <f t="shared" si="6"/>
        <v>#DIV/0!</v>
      </c>
      <c r="I132" s="13" t="e">
        <f t="shared" si="7"/>
        <v>#DIV/0!</v>
      </c>
    </row>
    <row r="133" spans="1:9" x14ac:dyDescent="0.2">
      <c r="A133" s="35" t="str">
        <f>IF('FY23 High-Poverty Schools'!D133="yes",'FY23 High-Poverty Schools'!A133,"")</f>
        <v/>
      </c>
      <c r="B133" s="57"/>
      <c r="C133" s="56"/>
      <c r="D133" s="2" t="e">
        <f t="shared" si="4"/>
        <v>#DIV/0!</v>
      </c>
      <c r="E133" s="57"/>
      <c r="F133" s="56"/>
      <c r="G133" s="2" t="e">
        <f t="shared" si="5"/>
        <v>#DIV/0!</v>
      </c>
      <c r="H133" s="11" t="e">
        <f t="shared" si="6"/>
        <v>#DIV/0!</v>
      </c>
      <c r="I133" s="13" t="e">
        <f t="shared" si="7"/>
        <v>#DIV/0!</v>
      </c>
    </row>
    <row r="134" spans="1:9" x14ac:dyDescent="0.2">
      <c r="A134" s="35" t="str">
        <f>IF('FY23 High-Poverty Schools'!D134="yes",'FY23 High-Poverty Schools'!A134,"")</f>
        <v/>
      </c>
      <c r="B134" s="57"/>
      <c r="C134" s="56"/>
      <c r="D134" s="2" t="e">
        <f t="shared" si="4"/>
        <v>#DIV/0!</v>
      </c>
      <c r="E134" s="57"/>
      <c r="F134" s="56"/>
      <c r="G134" s="2" t="e">
        <f t="shared" si="5"/>
        <v>#DIV/0!</v>
      </c>
      <c r="H134" s="11" t="e">
        <f t="shared" si="6"/>
        <v>#DIV/0!</v>
      </c>
      <c r="I134" s="13" t="e">
        <f t="shared" si="7"/>
        <v>#DIV/0!</v>
      </c>
    </row>
    <row r="135" spans="1:9" x14ac:dyDescent="0.2">
      <c r="A135" s="35" t="str">
        <f>IF('FY23 High-Poverty Schools'!D135="yes",'FY23 High-Poverty Schools'!A135,"")</f>
        <v/>
      </c>
      <c r="B135" s="57"/>
      <c r="C135" s="56"/>
      <c r="D135" s="2" t="e">
        <f t="shared" si="4"/>
        <v>#DIV/0!</v>
      </c>
      <c r="E135" s="57"/>
      <c r="F135" s="56"/>
      <c r="G135" s="2" t="e">
        <f t="shared" si="5"/>
        <v>#DIV/0!</v>
      </c>
      <c r="H135" s="11" t="e">
        <f t="shared" si="6"/>
        <v>#DIV/0!</v>
      </c>
      <c r="I135" s="13" t="e">
        <f t="shared" si="7"/>
        <v>#DIV/0!</v>
      </c>
    </row>
    <row r="136" spans="1:9" x14ac:dyDescent="0.2">
      <c r="A136" s="35" t="str">
        <f>IF('FY23 High-Poverty Schools'!D136="yes",'FY23 High-Poverty Schools'!A136,"")</f>
        <v/>
      </c>
      <c r="B136" s="57"/>
      <c r="C136" s="56"/>
      <c r="D136" s="2" t="e">
        <f t="shared" si="4"/>
        <v>#DIV/0!</v>
      </c>
      <c r="E136" s="57"/>
      <c r="F136" s="56"/>
      <c r="G136" s="2" t="e">
        <f t="shared" si="5"/>
        <v>#DIV/0!</v>
      </c>
      <c r="H136" s="11" t="e">
        <f t="shared" si="6"/>
        <v>#DIV/0!</v>
      </c>
      <c r="I136" s="13" t="e">
        <f t="shared" si="7"/>
        <v>#DIV/0!</v>
      </c>
    </row>
    <row r="137" spans="1:9" x14ac:dyDescent="0.2">
      <c r="A137" s="35" t="str">
        <f>IF('FY23 High-Poverty Schools'!D137="yes",'FY23 High-Poverty Schools'!A137,"")</f>
        <v/>
      </c>
      <c r="B137" s="57"/>
      <c r="C137" s="56"/>
      <c r="D137" s="2" t="e">
        <f t="shared" ref="D137:D200" si="8">B137/C137</f>
        <v>#DIV/0!</v>
      </c>
      <c r="E137" s="57"/>
      <c r="F137" s="56"/>
      <c r="G137" s="2" t="e">
        <f t="shared" ref="G137:G200" si="9">E137/F137</f>
        <v>#DIV/0!</v>
      </c>
      <c r="H137" s="11" t="e">
        <f t="shared" ref="H137:H200" si="10">IF(G137&gt;D137,G137-D137,0)</f>
        <v>#DIV/0!</v>
      </c>
      <c r="I137" s="13" t="e">
        <f t="shared" ref="I137:I200" si="11">IF(H137&lt;0.01,"Yes","No")</f>
        <v>#DIV/0!</v>
      </c>
    </row>
    <row r="138" spans="1:9" x14ac:dyDescent="0.2">
      <c r="A138" s="35" t="str">
        <f>IF('FY23 High-Poverty Schools'!D138="yes",'FY23 High-Poverty Schools'!A138,"")</f>
        <v/>
      </c>
      <c r="B138" s="57"/>
      <c r="C138" s="56"/>
      <c r="D138" s="2" t="e">
        <f t="shared" si="8"/>
        <v>#DIV/0!</v>
      </c>
      <c r="E138" s="57"/>
      <c r="F138" s="56"/>
      <c r="G138" s="2" t="e">
        <f t="shared" si="9"/>
        <v>#DIV/0!</v>
      </c>
      <c r="H138" s="11" t="e">
        <f t="shared" si="10"/>
        <v>#DIV/0!</v>
      </c>
      <c r="I138" s="13" t="e">
        <f t="shared" si="11"/>
        <v>#DIV/0!</v>
      </c>
    </row>
    <row r="139" spans="1:9" x14ac:dyDescent="0.2">
      <c r="A139" s="35" t="str">
        <f>IF('FY23 High-Poverty Schools'!D139="yes",'FY23 High-Poverty Schools'!A139,"")</f>
        <v/>
      </c>
      <c r="B139" s="57"/>
      <c r="C139" s="56"/>
      <c r="D139" s="2" t="e">
        <f t="shared" si="8"/>
        <v>#DIV/0!</v>
      </c>
      <c r="E139" s="57"/>
      <c r="F139" s="56"/>
      <c r="G139" s="2" t="e">
        <f t="shared" si="9"/>
        <v>#DIV/0!</v>
      </c>
      <c r="H139" s="11" t="e">
        <f t="shared" si="10"/>
        <v>#DIV/0!</v>
      </c>
      <c r="I139" s="13" t="e">
        <f t="shared" si="11"/>
        <v>#DIV/0!</v>
      </c>
    </row>
    <row r="140" spans="1:9" x14ac:dyDescent="0.2">
      <c r="A140" s="35" t="str">
        <f>IF('FY23 High-Poverty Schools'!D140="yes",'FY23 High-Poverty Schools'!A140,"")</f>
        <v/>
      </c>
      <c r="B140" s="57"/>
      <c r="C140" s="56"/>
      <c r="D140" s="2" t="e">
        <f t="shared" si="8"/>
        <v>#DIV/0!</v>
      </c>
      <c r="E140" s="57"/>
      <c r="F140" s="56"/>
      <c r="G140" s="2" t="e">
        <f t="shared" si="9"/>
        <v>#DIV/0!</v>
      </c>
      <c r="H140" s="11" t="e">
        <f t="shared" si="10"/>
        <v>#DIV/0!</v>
      </c>
      <c r="I140" s="13" t="e">
        <f t="shared" si="11"/>
        <v>#DIV/0!</v>
      </c>
    </row>
    <row r="141" spans="1:9" x14ac:dyDescent="0.2">
      <c r="A141" s="35" t="str">
        <f>IF('FY23 High-Poverty Schools'!D141="yes",'FY23 High-Poverty Schools'!A141,"")</f>
        <v/>
      </c>
      <c r="B141" s="57"/>
      <c r="C141" s="56"/>
      <c r="D141" s="2" t="e">
        <f t="shared" si="8"/>
        <v>#DIV/0!</v>
      </c>
      <c r="E141" s="57"/>
      <c r="F141" s="56"/>
      <c r="G141" s="2" t="e">
        <f t="shared" si="9"/>
        <v>#DIV/0!</v>
      </c>
      <c r="H141" s="11" t="e">
        <f t="shared" si="10"/>
        <v>#DIV/0!</v>
      </c>
      <c r="I141" s="13" t="e">
        <f t="shared" si="11"/>
        <v>#DIV/0!</v>
      </c>
    </row>
    <row r="142" spans="1:9" x14ac:dyDescent="0.2">
      <c r="A142" s="35" t="str">
        <f>IF('FY23 High-Poverty Schools'!D142="yes",'FY23 High-Poverty Schools'!A142,"")</f>
        <v/>
      </c>
      <c r="B142" s="57"/>
      <c r="C142" s="56"/>
      <c r="D142" s="2" t="e">
        <f t="shared" si="8"/>
        <v>#DIV/0!</v>
      </c>
      <c r="E142" s="57"/>
      <c r="F142" s="56"/>
      <c r="G142" s="2" t="e">
        <f t="shared" si="9"/>
        <v>#DIV/0!</v>
      </c>
      <c r="H142" s="11" t="e">
        <f t="shared" si="10"/>
        <v>#DIV/0!</v>
      </c>
      <c r="I142" s="13" t="e">
        <f t="shared" si="11"/>
        <v>#DIV/0!</v>
      </c>
    </row>
    <row r="143" spans="1:9" x14ac:dyDescent="0.2">
      <c r="A143" s="35" t="str">
        <f>IF('FY23 High-Poverty Schools'!D143="yes",'FY23 High-Poverty Schools'!A143,"")</f>
        <v/>
      </c>
      <c r="B143" s="57"/>
      <c r="C143" s="56"/>
      <c r="D143" s="2" t="e">
        <f t="shared" si="8"/>
        <v>#DIV/0!</v>
      </c>
      <c r="E143" s="57"/>
      <c r="F143" s="56"/>
      <c r="G143" s="2" t="e">
        <f t="shared" si="9"/>
        <v>#DIV/0!</v>
      </c>
      <c r="H143" s="11" t="e">
        <f t="shared" si="10"/>
        <v>#DIV/0!</v>
      </c>
      <c r="I143" s="13" t="e">
        <f t="shared" si="11"/>
        <v>#DIV/0!</v>
      </c>
    </row>
    <row r="144" spans="1:9" x14ac:dyDescent="0.2">
      <c r="A144" s="35" t="str">
        <f>IF('FY23 High-Poverty Schools'!D144="yes",'FY23 High-Poverty Schools'!A144,"")</f>
        <v/>
      </c>
      <c r="B144" s="57"/>
      <c r="C144" s="56"/>
      <c r="D144" s="2" t="e">
        <f t="shared" si="8"/>
        <v>#DIV/0!</v>
      </c>
      <c r="E144" s="57"/>
      <c r="F144" s="56"/>
      <c r="G144" s="2" t="e">
        <f t="shared" si="9"/>
        <v>#DIV/0!</v>
      </c>
      <c r="H144" s="11" t="e">
        <f t="shared" si="10"/>
        <v>#DIV/0!</v>
      </c>
      <c r="I144" s="13" t="e">
        <f t="shared" si="11"/>
        <v>#DIV/0!</v>
      </c>
    </row>
    <row r="145" spans="1:9" x14ac:dyDescent="0.2">
      <c r="A145" s="35" t="str">
        <f>IF('FY23 High-Poverty Schools'!D145="yes",'FY23 High-Poverty Schools'!A145,"")</f>
        <v/>
      </c>
      <c r="B145" s="57"/>
      <c r="C145" s="56"/>
      <c r="D145" s="2" t="e">
        <f t="shared" si="8"/>
        <v>#DIV/0!</v>
      </c>
      <c r="E145" s="57"/>
      <c r="F145" s="56"/>
      <c r="G145" s="2" t="e">
        <f t="shared" si="9"/>
        <v>#DIV/0!</v>
      </c>
      <c r="H145" s="11" t="e">
        <f t="shared" si="10"/>
        <v>#DIV/0!</v>
      </c>
      <c r="I145" s="13" t="e">
        <f t="shared" si="11"/>
        <v>#DIV/0!</v>
      </c>
    </row>
    <row r="146" spans="1:9" x14ac:dyDescent="0.2">
      <c r="A146" s="35" t="str">
        <f>IF('FY23 High-Poverty Schools'!D146="yes",'FY23 High-Poverty Schools'!A146,"")</f>
        <v/>
      </c>
      <c r="B146" s="57"/>
      <c r="C146" s="56"/>
      <c r="D146" s="2" t="e">
        <f t="shared" si="8"/>
        <v>#DIV/0!</v>
      </c>
      <c r="E146" s="57"/>
      <c r="F146" s="56"/>
      <c r="G146" s="2" t="e">
        <f t="shared" si="9"/>
        <v>#DIV/0!</v>
      </c>
      <c r="H146" s="11" t="e">
        <f t="shared" si="10"/>
        <v>#DIV/0!</v>
      </c>
      <c r="I146" s="13" t="e">
        <f t="shared" si="11"/>
        <v>#DIV/0!</v>
      </c>
    </row>
    <row r="147" spans="1:9" x14ac:dyDescent="0.2">
      <c r="A147" s="35" t="str">
        <f>IF('FY23 High-Poverty Schools'!D147="yes",'FY23 High-Poverty Schools'!A147,"")</f>
        <v/>
      </c>
      <c r="B147" s="57"/>
      <c r="C147" s="56"/>
      <c r="D147" s="2" t="e">
        <f t="shared" si="8"/>
        <v>#DIV/0!</v>
      </c>
      <c r="E147" s="57"/>
      <c r="F147" s="56"/>
      <c r="G147" s="2" t="e">
        <f t="shared" si="9"/>
        <v>#DIV/0!</v>
      </c>
      <c r="H147" s="11" t="e">
        <f t="shared" si="10"/>
        <v>#DIV/0!</v>
      </c>
      <c r="I147" s="13" t="e">
        <f t="shared" si="11"/>
        <v>#DIV/0!</v>
      </c>
    </row>
    <row r="148" spans="1:9" x14ac:dyDescent="0.2">
      <c r="A148" s="35" t="str">
        <f>IF('FY23 High-Poverty Schools'!D148="yes",'FY23 High-Poverty Schools'!A148,"")</f>
        <v/>
      </c>
      <c r="B148" s="57"/>
      <c r="C148" s="56"/>
      <c r="D148" s="2" t="e">
        <f t="shared" si="8"/>
        <v>#DIV/0!</v>
      </c>
      <c r="E148" s="57"/>
      <c r="F148" s="56"/>
      <c r="G148" s="2" t="e">
        <f t="shared" si="9"/>
        <v>#DIV/0!</v>
      </c>
      <c r="H148" s="11" t="e">
        <f t="shared" si="10"/>
        <v>#DIV/0!</v>
      </c>
      <c r="I148" s="13" t="e">
        <f t="shared" si="11"/>
        <v>#DIV/0!</v>
      </c>
    </row>
    <row r="149" spans="1:9" x14ac:dyDescent="0.2">
      <c r="A149" s="35" t="str">
        <f>IF('FY23 High-Poverty Schools'!D149="yes",'FY23 High-Poverty Schools'!A149,"")</f>
        <v/>
      </c>
      <c r="B149" s="57"/>
      <c r="C149" s="56"/>
      <c r="D149" s="2" t="e">
        <f t="shared" si="8"/>
        <v>#DIV/0!</v>
      </c>
      <c r="E149" s="57"/>
      <c r="F149" s="56"/>
      <c r="G149" s="2" t="e">
        <f t="shared" si="9"/>
        <v>#DIV/0!</v>
      </c>
      <c r="H149" s="11" t="e">
        <f t="shared" si="10"/>
        <v>#DIV/0!</v>
      </c>
      <c r="I149" s="13" t="e">
        <f t="shared" si="11"/>
        <v>#DIV/0!</v>
      </c>
    </row>
    <row r="150" spans="1:9" x14ac:dyDescent="0.2">
      <c r="A150" s="35" t="str">
        <f>IF('FY23 High-Poverty Schools'!D150="yes",'FY23 High-Poverty Schools'!A150,"")</f>
        <v/>
      </c>
      <c r="B150" s="57"/>
      <c r="C150" s="56"/>
      <c r="D150" s="2" t="e">
        <f t="shared" si="8"/>
        <v>#DIV/0!</v>
      </c>
      <c r="E150" s="57"/>
      <c r="F150" s="56"/>
      <c r="G150" s="2" t="e">
        <f t="shared" si="9"/>
        <v>#DIV/0!</v>
      </c>
      <c r="H150" s="11" t="e">
        <f t="shared" si="10"/>
        <v>#DIV/0!</v>
      </c>
      <c r="I150" s="13" t="e">
        <f t="shared" si="11"/>
        <v>#DIV/0!</v>
      </c>
    </row>
    <row r="151" spans="1:9" x14ac:dyDescent="0.2">
      <c r="A151" s="35" t="str">
        <f>IF('FY23 High-Poverty Schools'!D151="yes",'FY23 High-Poverty Schools'!A151,"")</f>
        <v/>
      </c>
      <c r="B151" s="57"/>
      <c r="C151" s="56"/>
      <c r="D151" s="2" t="e">
        <f t="shared" si="8"/>
        <v>#DIV/0!</v>
      </c>
      <c r="E151" s="57"/>
      <c r="F151" s="56"/>
      <c r="G151" s="2" t="e">
        <f t="shared" si="9"/>
        <v>#DIV/0!</v>
      </c>
      <c r="H151" s="11" t="e">
        <f t="shared" si="10"/>
        <v>#DIV/0!</v>
      </c>
      <c r="I151" s="13" t="e">
        <f t="shared" si="11"/>
        <v>#DIV/0!</v>
      </c>
    </row>
    <row r="152" spans="1:9" x14ac:dyDescent="0.2">
      <c r="A152" s="35" t="str">
        <f>IF('FY23 High-Poverty Schools'!D152="yes",'FY23 High-Poverty Schools'!A152,"")</f>
        <v/>
      </c>
      <c r="B152" s="57"/>
      <c r="C152" s="56"/>
      <c r="D152" s="2" t="e">
        <f t="shared" si="8"/>
        <v>#DIV/0!</v>
      </c>
      <c r="E152" s="57"/>
      <c r="F152" s="56"/>
      <c r="G152" s="2" t="e">
        <f t="shared" si="9"/>
        <v>#DIV/0!</v>
      </c>
      <c r="H152" s="11" t="e">
        <f t="shared" si="10"/>
        <v>#DIV/0!</v>
      </c>
      <c r="I152" s="13" t="e">
        <f t="shared" si="11"/>
        <v>#DIV/0!</v>
      </c>
    </row>
    <row r="153" spans="1:9" x14ac:dyDescent="0.2">
      <c r="A153" s="35" t="str">
        <f>IF('FY23 High-Poverty Schools'!D153="yes",'FY23 High-Poverty Schools'!A153,"")</f>
        <v/>
      </c>
      <c r="B153" s="57"/>
      <c r="C153" s="56"/>
      <c r="D153" s="2" t="e">
        <f t="shared" si="8"/>
        <v>#DIV/0!</v>
      </c>
      <c r="E153" s="57"/>
      <c r="F153" s="56"/>
      <c r="G153" s="2" t="e">
        <f t="shared" si="9"/>
        <v>#DIV/0!</v>
      </c>
      <c r="H153" s="11" t="e">
        <f t="shared" si="10"/>
        <v>#DIV/0!</v>
      </c>
      <c r="I153" s="13" t="e">
        <f t="shared" si="11"/>
        <v>#DIV/0!</v>
      </c>
    </row>
    <row r="154" spans="1:9" x14ac:dyDescent="0.2">
      <c r="A154" s="35" t="str">
        <f>IF('FY23 High-Poverty Schools'!D154="yes",'FY23 High-Poverty Schools'!A154,"")</f>
        <v/>
      </c>
      <c r="B154" s="57"/>
      <c r="C154" s="56"/>
      <c r="D154" s="2" t="e">
        <f t="shared" si="8"/>
        <v>#DIV/0!</v>
      </c>
      <c r="E154" s="57"/>
      <c r="F154" s="56"/>
      <c r="G154" s="2" t="e">
        <f t="shared" si="9"/>
        <v>#DIV/0!</v>
      </c>
      <c r="H154" s="11" t="e">
        <f t="shared" si="10"/>
        <v>#DIV/0!</v>
      </c>
      <c r="I154" s="13" t="e">
        <f t="shared" si="11"/>
        <v>#DIV/0!</v>
      </c>
    </row>
    <row r="155" spans="1:9" x14ac:dyDescent="0.2">
      <c r="A155" s="35" t="str">
        <f>IF('FY23 High-Poverty Schools'!D155="yes",'FY23 High-Poverty Schools'!A155,"")</f>
        <v/>
      </c>
      <c r="B155" s="57"/>
      <c r="C155" s="56"/>
      <c r="D155" s="2" t="e">
        <f t="shared" si="8"/>
        <v>#DIV/0!</v>
      </c>
      <c r="E155" s="57"/>
      <c r="F155" s="56"/>
      <c r="G155" s="2" t="e">
        <f t="shared" si="9"/>
        <v>#DIV/0!</v>
      </c>
      <c r="H155" s="11" t="e">
        <f t="shared" si="10"/>
        <v>#DIV/0!</v>
      </c>
      <c r="I155" s="13" t="e">
        <f t="shared" si="11"/>
        <v>#DIV/0!</v>
      </c>
    </row>
    <row r="156" spans="1:9" x14ac:dyDescent="0.2">
      <c r="A156" s="35" t="str">
        <f>IF('FY23 High-Poverty Schools'!D156="yes",'FY23 High-Poverty Schools'!A156,"")</f>
        <v/>
      </c>
      <c r="B156" s="57"/>
      <c r="C156" s="56"/>
      <c r="D156" s="2" t="e">
        <f t="shared" si="8"/>
        <v>#DIV/0!</v>
      </c>
      <c r="E156" s="57"/>
      <c r="F156" s="56"/>
      <c r="G156" s="2" t="e">
        <f t="shared" si="9"/>
        <v>#DIV/0!</v>
      </c>
      <c r="H156" s="11" t="e">
        <f t="shared" si="10"/>
        <v>#DIV/0!</v>
      </c>
      <c r="I156" s="13" t="e">
        <f t="shared" si="11"/>
        <v>#DIV/0!</v>
      </c>
    </row>
    <row r="157" spans="1:9" x14ac:dyDescent="0.2">
      <c r="A157" s="35" t="str">
        <f>IF('FY23 High-Poverty Schools'!D157="yes",'FY23 High-Poverty Schools'!A157,"")</f>
        <v/>
      </c>
      <c r="B157" s="57"/>
      <c r="C157" s="56"/>
      <c r="D157" s="2" t="e">
        <f t="shared" si="8"/>
        <v>#DIV/0!</v>
      </c>
      <c r="E157" s="57"/>
      <c r="F157" s="56"/>
      <c r="G157" s="2" t="e">
        <f t="shared" si="9"/>
        <v>#DIV/0!</v>
      </c>
      <c r="H157" s="11" t="e">
        <f t="shared" si="10"/>
        <v>#DIV/0!</v>
      </c>
      <c r="I157" s="13" t="e">
        <f t="shared" si="11"/>
        <v>#DIV/0!</v>
      </c>
    </row>
    <row r="158" spans="1:9" x14ac:dyDescent="0.2">
      <c r="A158" s="35" t="str">
        <f>IF('FY23 High-Poverty Schools'!D158="yes",'FY23 High-Poverty Schools'!A158,"")</f>
        <v/>
      </c>
      <c r="B158" s="57"/>
      <c r="C158" s="56"/>
      <c r="D158" s="2" t="e">
        <f t="shared" si="8"/>
        <v>#DIV/0!</v>
      </c>
      <c r="E158" s="57"/>
      <c r="F158" s="56"/>
      <c r="G158" s="2" t="e">
        <f t="shared" si="9"/>
        <v>#DIV/0!</v>
      </c>
      <c r="H158" s="11" t="e">
        <f t="shared" si="10"/>
        <v>#DIV/0!</v>
      </c>
      <c r="I158" s="13" t="e">
        <f t="shared" si="11"/>
        <v>#DIV/0!</v>
      </c>
    </row>
    <row r="159" spans="1:9" x14ac:dyDescent="0.2">
      <c r="A159" s="35" t="str">
        <f>IF('FY23 High-Poverty Schools'!D159="yes",'FY23 High-Poverty Schools'!A159,"")</f>
        <v/>
      </c>
      <c r="B159" s="57"/>
      <c r="C159" s="56"/>
      <c r="D159" s="2" t="e">
        <f t="shared" si="8"/>
        <v>#DIV/0!</v>
      </c>
      <c r="E159" s="57"/>
      <c r="F159" s="56"/>
      <c r="G159" s="2" t="e">
        <f t="shared" si="9"/>
        <v>#DIV/0!</v>
      </c>
      <c r="H159" s="11" t="e">
        <f t="shared" si="10"/>
        <v>#DIV/0!</v>
      </c>
      <c r="I159" s="13" t="e">
        <f t="shared" si="11"/>
        <v>#DIV/0!</v>
      </c>
    </row>
    <row r="160" spans="1:9" x14ac:dyDescent="0.2">
      <c r="A160" s="35" t="str">
        <f>IF('FY23 High-Poverty Schools'!D160="yes",'FY23 High-Poverty Schools'!A160,"")</f>
        <v/>
      </c>
      <c r="B160" s="57"/>
      <c r="C160" s="56"/>
      <c r="D160" s="2" t="e">
        <f t="shared" si="8"/>
        <v>#DIV/0!</v>
      </c>
      <c r="E160" s="57"/>
      <c r="F160" s="56"/>
      <c r="G160" s="2" t="e">
        <f t="shared" si="9"/>
        <v>#DIV/0!</v>
      </c>
      <c r="H160" s="11" t="e">
        <f t="shared" si="10"/>
        <v>#DIV/0!</v>
      </c>
      <c r="I160" s="13" t="e">
        <f t="shared" si="11"/>
        <v>#DIV/0!</v>
      </c>
    </row>
    <row r="161" spans="1:9" x14ac:dyDescent="0.2">
      <c r="A161" s="35" t="str">
        <f>IF('FY23 High-Poverty Schools'!D161="yes",'FY23 High-Poverty Schools'!A161,"")</f>
        <v/>
      </c>
      <c r="B161" s="57"/>
      <c r="C161" s="56"/>
      <c r="D161" s="2" t="e">
        <f t="shared" si="8"/>
        <v>#DIV/0!</v>
      </c>
      <c r="E161" s="57"/>
      <c r="F161" s="56"/>
      <c r="G161" s="2" t="e">
        <f t="shared" si="9"/>
        <v>#DIV/0!</v>
      </c>
      <c r="H161" s="11" t="e">
        <f t="shared" si="10"/>
        <v>#DIV/0!</v>
      </c>
      <c r="I161" s="13" t="e">
        <f t="shared" si="11"/>
        <v>#DIV/0!</v>
      </c>
    </row>
    <row r="162" spans="1:9" x14ac:dyDescent="0.2">
      <c r="A162" s="35" t="str">
        <f>IF('FY23 High-Poverty Schools'!D162="yes",'FY23 High-Poverty Schools'!A162,"")</f>
        <v/>
      </c>
      <c r="B162" s="57"/>
      <c r="C162" s="56"/>
      <c r="D162" s="2" t="e">
        <f t="shared" si="8"/>
        <v>#DIV/0!</v>
      </c>
      <c r="E162" s="57"/>
      <c r="F162" s="56"/>
      <c r="G162" s="2" t="e">
        <f t="shared" si="9"/>
        <v>#DIV/0!</v>
      </c>
      <c r="H162" s="11" t="e">
        <f t="shared" si="10"/>
        <v>#DIV/0!</v>
      </c>
      <c r="I162" s="13" t="e">
        <f t="shared" si="11"/>
        <v>#DIV/0!</v>
      </c>
    </row>
    <row r="163" spans="1:9" x14ac:dyDescent="0.2">
      <c r="A163" s="35" t="str">
        <f>IF('FY23 High-Poverty Schools'!D163="yes",'FY23 High-Poverty Schools'!A163,"")</f>
        <v/>
      </c>
      <c r="B163" s="57"/>
      <c r="C163" s="56"/>
      <c r="D163" s="2" t="e">
        <f t="shared" si="8"/>
        <v>#DIV/0!</v>
      </c>
      <c r="E163" s="57"/>
      <c r="F163" s="56"/>
      <c r="G163" s="2" t="e">
        <f t="shared" si="9"/>
        <v>#DIV/0!</v>
      </c>
      <c r="H163" s="11" t="e">
        <f t="shared" si="10"/>
        <v>#DIV/0!</v>
      </c>
      <c r="I163" s="13" t="e">
        <f t="shared" si="11"/>
        <v>#DIV/0!</v>
      </c>
    </row>
    <row r="164" spans="1:9" x14ac:dyDescent="0.2">
      <c r="A164" s="35" t="str">
        <f>IF('FY23 High-Poverty Schools'!D164="yes",'FY23 High-Poverty Schools'!A164,"")</f>
        <v/>
      </c>
      <c r="B164" s="57"/>
      <c r="C164" s="56"/>
      <c r="D164" s="2" t="e">
        <f t="shared" si="8"/>
        <v>#DIV/0!</v>
      </c>
      <c r="E164" s="57"/>
      <c r="F164" s="56"/>
      <c r="G164" s="2" t="e">
        <f t="shared" si="9"/>
        <v>#DIV/0!</v>
      </c>
      <c r="H164" s="11" t="e">
        <f t="shared" si="10"/>
        <v>#DIV/0!</v>
      </c>
      <c r="I164" s="13" t="e">
        <f t="shared" si="11"/>
        <v>#DIV/0!</v>
      </c>
    </row>
    <row r="165" spans="1:9" x14ac:dyDescent="0.2">
      <c r="A165" s="35" t="str">
        <f>IF('FY23 High-Poverty Schools'!D165="yes",'FY23 High-Poverty Schools'!A165,"")</f>
        <v/>
      </c>
      <c r="B165" s="57"/>
      <c r="C165" s="56"/>
      <c r="D165" s="2" t="e">
        <f t="shared" si="8"/>
        <v>#DIV/0!</v>
      </c>
      <c r="E165" s="57"/>
      <c r="F165" s="56"/>
      <c r="G165" s="2" t="e">
        <f t="shared" si="9"/>
        <v>#DIV/0!</v>
      </c>
      <c r="H165" s="11" t="e">
        <f t="shared" si="10"/>
        <v>#DIV/0!</v>
      </c>
      <c r="I165" s="13" t="e">
        <f t="shared" si="11"/>
        <v>#DIV/0!</v>
      </c>
    </row>
    <row r="166" spans="1:9" x14ac:dyDescent="0.2">
      <c r="A166" s="35" t="str">
        <f>IF('FY23 High-Poverty Schools'!D166="yes",'FY23 High-Poverty Schools'!A166,"")</f>
        <v/>
      </c>
      <c r="B166" s="57"/>
      <c r="C166" s="56"/>
      <c r="D166" s="2" t="e">
        <f t="shared" si="8"/>
        <v>#DIV/0!</v>
      </c>
      <c r="E166" s="57"/>
      <c r="F166" s="56"/>
      <c r="G166" s="2" t="e">
        <f t="shared" si="9"/>
        <v>#DIV/0!</v>
      </c>
      <c r="H166" s="11" t="e">
        <f t="shared" si="10"/>
        <v>#DIV/0!</v>
      </c>
      <c r="I166" s="13" t="e">
        <f t="shared" si="11"/>
        <v>#DIV/0!</v>
      </c>
    </row>
    <row r="167" spans="1:9" x14ac:dyDescent="0.2">
      <c r="A167" s="35" t="str">
        <f>IF('FY23 High-Poverty Schools'!D167="yes",'FY23 High-Poverty Schools'!A167,"")</f>
        <v/>
      </c>
      <c r="B167" s="57"/>
      <c r="C167" s="56"/>
      <c r="D167" s="2" t="e">
        <f t="shared" si="8"/>
        <v>#DIV/0!</v>
      </c>
      <c r="E167" s="57"/>
      <c r="F167" s="56"/>
      <c r="G167" s="2" t="e">
        <f t="shared" si="9"/>
        <v>#DIV/0!</v>
      </c>
      <c r="H167" s="11" t="e">
        <f t="shared" si="10"/>
        <v>#DIV/0!</v>
      </c>
      <c r="I167" s="13" t="e">
        <f t="shared" si="11"/>
        <v>#DIV/0!</v>
      </c>
    </row>
    <row r="168" spans="1:9" x14ac:dyDescent="0.2">
      <c r="A168" s="35" t="str">
        <f>IF('FY23 High-Poverty Schools'!D168="yes",'FY23 High-Poverty Schools'!A168,"")</f>
        <v/>
      </c>
      <c r="B168" s="57"/>
      <c r="C168" s="56"/>
      <c r="D168" s="2" t="e">
        <f t="shared" si="8"/>
        <v>#DIV/0!</v>
      </c>
      <c r="E168" s="57"/>
      <c r="F168" s="56"/>
      <c r="G168" s="2" t="e">
        <f t="shared" si="9"/>
        <v>#DIV/0!</v>
      </c>
      <c r="H168" s="11" t="e">
        <f t="shared" si="10"/>
        <v>#DIV/0!</v>
      </c>
      <c r="I168" s="13" t="e">
        <f t="shared" si="11"/>
        <v>#DIV/0!</v>
      </c>
    </row>
    <row r="169" spans="1:9" x14ac:dyDescent="0.2">
      <c r="A169" s="35" t="str">
        <f>IF('FY23 High-Poverty Schools'!D169="yes",'FY23 High-Poverty Schools'!A169,"")</f>
        <v/>
      </c>
      <c r="B169" s="57"/>
      <c r="C169" s="56"/>
      <c r="D169" s="2" t="e">
        <f t="shared" si="8"/>
        <v>#DIV/0!</v>
      </c>
      <c r="E169" s="57"/>
      <c r="F169" s="56"/>
      <c r="G169" s="2" t="e">
        <f t="shared" si="9"/>
        <v>#DIV/0!</v>
      </c>
      <c r="H169" s="11" t="e">
        <f t="shared" si="10"/>
        <v>#DIV/0!</v>
      </c>
      <c r="I169" s="13" t="e">
        <f t="shared" si="11"/>
        <v>#DIV/0!</v>
      </c>
    </row>
    <row r="170" spans="1:9" x14ac:dyDescent="0.2">
      <c r="A170" s="35" t="str">
        <f>IF('FY23 High-Poverty Schools'!D170="yes",'FY23 High-Poverty Schools'!A170,"")</f>
        <v/>
      </c>
      <c r="B170" s="57"/>
      <c r="C170" s="56"/>
      <c r="D170" s="2" t="e">
        <f t="shared" si="8"/>
        <v>#DIV/0!</v>
      </c>
      <c r="E170" s="57"/>
      <c r="F170" s="56"/>
      <c r="G170" s="2" t="e">
        <f t="shared" si="9"/>
        <v>#DIV/0!</v>
      </c>
      <c r="H170" s="11" t="e">
        <f t="shared" si="10"/>
        <v>#DIV/0!</v>
      </c>
      <c r="I170" s="13" t="e">
        <f t="shared" si="11"/>
        <v>#DIV/0!</v>
      </c>
    </row>
    <row r="171" spans="1:9" x14ac:dyDescent="0.2">
      <c r="A171" s="35" t="str">
        <f>IF('FY23 High-Poverty Schools'!D171="yes",'FY23 High-Poverty Schools'!A171,"")</f>
        <v/>
      </c>
      <c r="B171" s="57"/>
      <c r="C171" s="56"/>
      <c r="D171" s="2" t="e">
        <f t="shared" si="8"/>
        <v>#DIV/0!</v>
      </c>
      <c r="E171" s="57"/>
      <c r="F171" s="56"/>
      <c r="G171" s="2" t="e">
        <f t="shared" si="9"/>
        <v>#DIV/0!</v>
      </c>
      <c r="H171" s="11" t="e">
        <f t="shared" si="10"/>
        <v>#DIV/0!</v>
      </c>
      <c r="I171" s="13" t="e">
        <f t="shared" si="11"/>
        <v>#DIV/0!</v>
      </c>
    </row>
    <row r="172" spans="1:9" x14ac:dyDescent="0.2">
      <c r="A172" s="35" t="str">
        <f>IF('FY23 High-Poverty Schools'!D172="yes",'FY23 High-Poverty Schools'!A172,"")</f>
        <v/>
      </c>
      <c r="B172" s="57"/>
      <c r="C172" s="56"/>
      <c r="D172" s="2" t="e">
        <f t="shared" si="8"/>
        <v>#DIV/0!</v>
      </c>
      <c r="E172" s="57"/>
      <c r="F172" s="56"/>
      <c r="G172" s="2" t="e">
        <f t="shared" si="9"/>
        <v>#DIV/0!</v>
      </c>
      <c r="H172" s="11" t="e">
        <f t="shared" si="10"/>
        <v>#DIV/0!</v>
      </c>
      <c r="I172" s="13" t="e">
        <f t="shared" si="11"/>
        <v>#DIV/0!</v>
      </c>
    </row>
    <row r="173" spans="1:9" x14ac:dyDescent="0.2">
      <c r="A173" s="35" t="str">
        <f>IF('FY23 High-Poverty Schools'!D173="yes",'FY23 High-Poverty Schools'!A173,"")</f>
        <v/>
      </c>
      <c r="B173" s="57"/>
      <c r="C173" s="56"/>
      <c r="D173" s="2" t="e">
        <f t="shared" si="8"/>
        <v>#DIV/0!</v>
      </c>
      <c r="E173" s="57"/>
      <c r="F173" s="56"/>
      <c r="G173" s="2" t="e">
        <f t="shared" si="9"/>
        <v>#DIV/0!</v>
      </c>
      <c r="H173" s="11" t="e">
        <f t="shared" si="10"/>
        <v>#DIV/0!</v>
      </c>
      <c r="I173" s="13" t="e">
        <f t="shared" si="11"/>
        <v>#DIV/0!</v>
      </c>
    </row>
    <row r="174" spans="1:9" x14ac:dyDescent="0.2">
      <c r="A174" s="35" t="str">
        <f>IF('FY23 High-Poverty Schools'!D174="yes",'FY23 High-Poverty Schools'!A174,"")</f>
        <v/>
      </c>
      <c r="B174" s="57"/>
      <c r="C174" s="56"/>
      <c r="D174" s="2" t="e">
        <f t="shared" si="8"/>
        <v>#DIV/0!</v>
      </c>
      <c r="E174" s="57"/>
      <c r="F174" s="56"/>
      <c r="G174" s="2" t="e">
        <f t="shared" si="9"/>
        <v>#DIV/0!</v>
      </c>
      <c r="H174" s="11" t="e">
        <f t="shared" si="10"/>
        <v>#DIV/0!</v>
      </c>
      <c r="I174" s="13" t="e">
        <f t="shared" si="11"/>
        <v>#DIV/0!</v>
      </c>
    </row>
    <row r="175" spans="1:9" x14ac:dyDescent="0.2">
      <c r="A175" s="35" t="str">
        <f>IF('FY23 High-Poverty Schools'!D175="yes",'FY23 High-Poverty Schools'!A175,"")</f>
        <v/>
      </c>
      <c r="B175" s="57"/>
      <c r="C175" s="56"/>
      <c r="D175" s="2" t="e">
        <f t="shared" si="8"/>
        <v>#DIV/0!</v>
      </c>
      <c r="E175" s="57"/>
      <c r="F175" s="56"/>
      <c r="G175" s="2" t="e">
        <f t="shared" si="9"/>
        <v>#DIV/0!</v>
      </c>
      <c r="H175" s="11" t="e">
        <f t="shared" si="10"/>
        <v>#DIV/0!</v>
      </c>
      <c r="I175" s="13" t="e">
        <f t="shared" si="11"/>
        <v>#DIV/0!</v>
      </c>
    </row>
    <row r="176" spans="1:9" x14ac:dyDescent="0.2">
      <c r="A176" s="35" t="str">
        <f>IF('FY23 High-Poverty Schools'!D176="yes",'FY23 High-Poverty Schools'!A176,"")</f>
        <v/>
      </c>
      <c r="B176" s="57"/>
      <c r="C176" s="56"/>
      <c r="D176" s="2" t="e">
        <f t="shared" si="8"/>
        <v>#DIV/0!</v>
      </c>
      <c r="E176" s="57"/>
      <c r="F176" s="56"/>
      <c r="G176" s="2" t="e">
        <f t="shared" si="9"/>
        <v>#DIV/0!</v>
      </c>
      <c r="H176" s="11" t="e">
        <f t="shared" si="10"/>
        <v>#DIV/0!</v>
      </c>
      <c r="I176" s="13" t="e">
        <f t="shared" si="11"/>
        <v>#DIV/0!</v>
      </c>
    </row>
    <row r="177" spans="1:9" x14ac:dyDescent="0.2">
      <c r="A177" s="35" t="str">
        <f>IF('FY23 High-Poverty Schools'!D177="yes",'FY23 High-Poverty Schools'!A177,"")</f>
        <v/>
      </c>
      <c r="B177" s="57"/>
      <c r="C177" s="56"/>
      <c r="D177" s="2" t="e">
        <f t="shared" si="8"/>
        <v>#DIV/0!</v>
      </c>
      <c r="E177" s="57"/>
      <c r="F177" s="56"/>
      <c r="G177" s="2" t="e">
        <f t="shared" si="9"/>
        <v>#DIV/0!</v>
      </c>
      <c r="H177" s="11" t="e">
        <f t="shared" si="10"/>
        <v>#DIV/0!</v>
      </c>
      <c r="I177" s="13" t="e">
        <f t="shared" si="11"/>
        <v>#DIV/0!</v>
      </c>
    </row>
    <row r="178" spans="1:9" x14ac:dyDescent="0.2">
      <c r="A178" s="35" t="str">
        <f>IF('FY23 High-Poverty Schools'!D178="yes",'FY23 High-Poverty Schools'!A178,"")</f>
        <v/>
      </c>
      <c r="B178" s="57"/>
      <c r="C178" s="56"/>
      <c r="D178" s="2" t="e">
        <f t="shared" si="8"/>
        <v>#DIV/0!</v>
      </c>
      <c r="E178" s="57"/>
      <c r="F178" s="56"/>
      <c r="G178" s="2" t="e">
        <f t="shared" si="9"/>
        <v>#DIV/0!</v>
      </c>
      <c r="H178" s="11" t="e">
        <f t="shared" si="10"/>
        <v>#DIV/0!</v>
      </c>
      <c r="I178" s="13" t="e">
        <f t="shared" si="11"/>
        <v>#DIV/0!</v>
      </c>
    </row>
    <row r="179" spans="1:9" x14ac:dyDescent="0.2">
      <c r="A179" s="35" t="str">
        <f>IF('FY23 High-Poverty Schools'!D179="yes",'FY23 High-Poverty Schools'!A179,"")</f>
        <v/>
      </c>
      <c r="B179" s="57"/>
      <c r="C179" s="56"/>
      <c r="D179" s="2" t="e">
        <f t="shared" si="8"/>
        <v>#DIV/0!</v>
      </c>
      <c r="E179" s="57"/>
      <c r="F179" s="56"/>
      <c r="G179" s="2" t="e">
        <f t="shared" si="9"/>
        <v>#DIV/0!</v>
      </c>
      <c r="H179" s="11" t="e">
        <f t="shared" si="10"/>
        <v>#DIV/0!</v>
      </c>
      <c r="I179" s="13" t="e">
        <f t="shared" si="11"/>
        <v>#DIV/0!</v>
      </c>
    </row>
    <row r="180" spans="1:9" x14ac:dyDescent="0.2">
      <c r="A180" s="35" t="str">
        <f>IF('FY23 High-Poverty Schools'!D180="yes",'FY23 High-Poverty Schools'!A180,"")</f>
        <v/>
      </c>
      <c r="B180" s="57"/>
      <c r="C180" s="56"/>
      <c r="D180" s="2" t="e">
        <f t="shared" si="8"/>
        <v>#DIV/0!</v>
      </c>
      <c r="E180" s="57"/>
      <c r="F180" s="56"/>
      <c r="G180" s="2" t="e">
        <f t="shared" si="9"/>
        <v>#DIV/0!</v>
      </c>
      <c r="H180" s="11" t="e">
        <f t="shared" si="10"/>
        <v>#DIV/0!</v>
      </c>
      <c r="I180" s="13" t="e">
        <f t="shared" si="11"/>
        <v>#DIV/0!</v>
      </c>
    </row>
    <row r="181" spans="1:9" x14ac:dyDescent="0.2">
      <c r="A181" s="35" t="str">
        <f>IF('FY23 High-Poverty Schools'!D181="yes",'FY23 High-Poverty Schools'!A181,"")</f>
        <v/>
      </c>
      <c r="B181" s="57"/>
      <c r="C181" s="56"/>
      <c r="D181" s="2" t="e">
        <f t="shared" si="8"/>
        <v>#DIV/0!</v>
      </c>
      <c r="E181" s="57"/>
      <c r="F181" s="56"/>
      <c r="G181" s="2" t="e">
        <f t="shared" si="9"/>
        <v>#DIV/0!</v>
      </c>
      <c r="H181" s="11" t="e">
        <f t="shared" si="10"/>
        <v>#DIV/0!</v>
      </c>
      <c r="I181" s="13" t="e">
        <f t="shared" si="11"/>
        <v>#DIV/0!</v>
      </c>
    </row>
    <row r="182" spans="1:9" x14ac:dyDescent="0.2">
      <c r="A182" s="35" t="str">
        <f>IF('FY23 High-Poverty Schools'!D182="yes",'FY23 High-Poverty Schools'!A182,"")</f>
        <v/>
      </c>
      <c r="B182" s="57"/>
      <c r="C182" s="56"/>
      <c r="D182" s="2" t="e">
        <f t="shared" si="8"/>
        <v>#DIV/0!</v>
      </c>
      <c r="E182" s="57"/>
      <c r="F182" s="56"/>
      <c r="G182" s="2" t="e">
        <f t="shared" si="9"/>
        <v>#DIV/0!</v>
      </c>
      <c r="H182" s="11" t="e">
        <f t="shared" si="10"/>
        <v>#DIV/0!</v>
      </c>
      <c r="I182" s="13" t="e">
        <f t="shared" si="11"/>
        <v>#DIV/0!</v>
      </c>
    </row>
    <row r="183" spans="1:9" x14ac:dyDescent="0.2">
      <c r="A183" s="35" t="str">
        <f>IF('FY23 High-Poverty Schools'!D183="yes",'FY23 High-Poverty Schools'!A183,"")</f>
        <v/>
      </c>
      <c r="B183" s="57"/>
      <c r="C183" s="56"/>
      <c r="D183" s="2" t="e">
        <f t="shared" si="8"/>
        <v>#DIV/0!</v>
      </c>
      <c r="E183" s="57"/>
      <c r="F183" s="56"/>
      <c r="G183" s="2" t="e">
        <f t="shared" si="9"/>
        <v>#DIV/0!</v>
      </c>
      <c r="H183" s="11" t="e">
        <f t="shared" si="10"/>
        <v>#DIV/0!</v>
      </c>
      <c r="I183" s="13" t="e">
        <f t="shared" si="11"/>
        <v>#DIV/0!</v>
      </c>
    </row>
    <row r="184" spans="1:9" x14ac:dyDescent="0.2">
      <c r="A184" s="35" t="str">
        <f>IF('FY23 High-Poverty Schools'!D184="yes",'FY23 High-Poverty Schools'!A184,"")</f>
        <v/>
      </c>
      <c r="B184" s="57"/>
      <c r="C184" s="56"/>
      <c r="D184" s="2" t="e">
        <f t="shared" si="8"/>
        <v>#DIV/0!</v>
      </c>
      <c r="E184" s="57"/>
      <c r="F184" s="56"/>
      <c r="G184" s="2" t="e">
        <f t="shared" si="9"/>
        <v>#DIV/0!</v>
      </c>
      <c r="H184" s="11" t="e">
        <f t="shared" si="10"/>
        <v>#DIV/0!</v>
      </c>
      <c r="I184" s="13" t="e">
        <f t="shared" si="11"/>
        <v>#DIV/0!</v>
      </c>
    </row>
    <row r="185" spans="1:9" x14ac:dyDescent="0.2">
      <c r="A185" s="35" t="str">
        <f>IF('FY23 High-Poverty Schools'!D185="yes",'FY23 High-Poverty Schools'!A185,"")</f>
        <v/>
      </c>
      <c r="B185" s="57"/>
      <c r="C185" s="56"/>
      <c r="D185" s="2" t="e">
        <f t="shared" si="8"/>
        <v>#DIV/0!</v>
      </c>
      <c r="E185" s="57"/>
      <c r="F185" s="56"/>
      <c r="G185" s="2" t="e">
        <f t="shared" si="9"/>
        <v>#DIV/0!</v>
      </c>
      <c r="H185" s="11" t="e">
        <f t="shared" si="10"/>
        <v>#DIV/0!</v>
      </c>
      <c r="I185" s="13" t="e">
        <f t="shared" si="11"/>
        <v>#DIV/0!</v>
      </c>
    </row>
    <row r="186" spans="1:9" x14ac:dyDescent="0.2">
      <c r="A186" s="35" t="str">
        <f>IF('FY23 High-Poverty Schools'!D186="yes",'FY23 High-Poverty Schools'!A186,"")</f>
        <v/>
      </c>
      <c r="B186" s="57"/>
      <c r="C186" s="56"/>
      <c r="D186" s="2" t="e">
        <f t="shared" si="8"/>
        <v>#DIV/0!</v>
      </c>
      <c r="E186" s="57"/>
      <c r="F186" s="56"/>
      <c r="G186" s="2" t="e">
        <f t="shared" si="9"/>
        <v>#DIV/0!</v>
      </c>
      <c r="H186" s="11" t="e">
        <f t="shared" si="10"/>
        <v>#DIV/0!</v>
      </c>
      <c r="I186" s="13" t="e">
        <f t="shared" si="11"/>
        <v>#DIV/0!</v>
      </c>
    </row>
    <row r="187" spans="1:9" x14ac:dyDescent="0.2">
      <c r="A187" s="35" t="str">
        <f>IF('FY23 High-Poverty Schools'!D187="yes",'FY23 High-Poverty Schools'!A187,"")</f>
        <v/>
      </c>
      <c r="B187" s="57"/>
      <c r="C187" s="56"/>
      <c r="D187" s="2" t="e">
        <f t="shared" si="8"/>
        <v>#DIV/0!</v>
      </c>
      <c r="E187" s="57"/>
      <c r="F187" s="56"/>
      <c r="G187" s="2" t="e">
        <f t="shared" si="9"/>
        <v>#DIV/0!</v>
      </c>
      <c r="H187" s="11" t="e">
        <f t="shared" si="10"/>
        <v>#DIV/0!</v>
      </c>
      <c r="I187" s="13" t="e">
        <f t="shared" si="11"/>
        <v>#DIV/0!</v>
      </c>
    </row>
    <row r="188" spans="1:9" x14ac:dyDescent="0.2">
      <c r="A188" s="35" t="str">
        <f>IF('FY23 High-Poverty Schools'!D188="yes",'FY23 High-Poverty Schools'!A188,"")</f>
        <v/>
      </c>
      <c r="B188" s="57"/>
      <c r="C188" s="56"/>
      <c r="D188" s="2" t="e">
        <f t="shared" si="8"/>
        <v>#DIV/0!</v>
      </c>
      <c r="E188" s="57"/>
      <c r="F188" s="56"/>
      <c r="G188" s="2" t="e">
        <f t="shared" si="9"/>
        <v>#DIV/0!</v>
      </c>
      <c r="H188" s="11" t="e">
        <f t="shared" si="10"/>
        <v>#DIV/0!</v>
      </c>
      <c r="I188" s="13" t="e">
        <f t="shared" si="11"/>
        <v>#DIV/0!</v>
      </c>
    </row>
    <row r="189" spans="1:9" x14ac:dyDescent="0.2">
      <c r="A189" s="35" t="str">
        <f>IF('FY23 High-Poverty Schools'!D189="yes",'FY23 High-Poverty Schools'!A189,"")</f>
        <v/>
      </c>
      <c r="B189" s="57"/>
      <c r="C189" s="56"/>
      <c r="D189" s="2" t="e">
        <f t="shared" si="8"/>
        <v>#DIV/0!</v>
      </c>
      <c r="E189" s="57"/>
      <c r="F189" s="56"/>
      <c r="G189" s="2" t="e">
        <f t="shared" si="9"/>
        <v>#DIV/0!</v>
      </c>
      <c r="H189" s="11" t="e">
        <f t="shared" si="10"/>
        <v>#DIV/0!</v>
      </c>
      <c r="I189" s="13" t="e">
        <f t="shared" si="11"/>
        <v>#DIV/0!</v>
      </c>
    </row>
    <row r="190" spans="1:9" x14ac:dyDescent="0.2">
      <c r="A190" s="35" t="str">
        <f>IF('FY23 High-Poverty Schools'!D190="yes",'FY23 High-Poverty Schools'!A190,"")</f>
        <v/>
      </c>
      <c r="B190" s="57"/>
      <c r="C190" s="56"/>
      <c r="D190" s="2" t="e">
        <f t="shared" si="8"/>
        <v>#DIV/0!</v>
      </c>
      <c r="E190" s="57"/>
      <c r="F190" s="56"/>
      <c r="G190" s="2" t="e">
        <f t="shared" si="9"/>
        <v>#DIV/0!</v>
      </c>
      <c r="H190" s="11" t="e">
        <f t="shared" si="10"/>
        <v>#DIV/0!</v>
      </c>
      <c r="I190" s="13" t="e">
        <f t="shared" si="11"/>
        <v>#DIV/0!</v>
      </c>
    </row>
    <row r="191" spans="1:9" x14ac:dyDescent="0.2">
      <c r="A191" s="35" t="str">
        <f>IF('FY23 High-Poverty Schools'!D191="yes",'FY23 High-Poverty Schools'!A191,"")</f>
        <v/>
      </c>
      <c r="B191" s="57"/>
      <c r="C191" s="56"/>
      <c r="D191" s="2" t="e">
        <f t="shared" si="8"/>
        <v>#DIV/0!</v>
      </c>
      <c r="E191" s="57"/>
      <c r="F191" s="56"/>
      <c r="G191" s="2" t="e">
        <f t="shared" si="9"/>
        <v>#DIV/0!</v>
      </c>
      <c r="H191" s="11" t="e">
        <f t="shared" si="10"/>
        <v>#DIV/0!</v>
      </c>
      <c r="I191" s="13" t="e">
        <f t="shared" si="11"/>
        <v>#DIV/0!</v>
      </c>
    </row>
    <row r="192" spans="1:9" x14ac:dyDescent="0.2">
      <c r="A192" s="35" t="str">
        <f>IF('FY23 High-Poverty Schools'!D192="yes",'FY23 High-Poverty Schools'!A192,"")</f>
        <v/>
      </c>
      <c r="B192" s="57"/>
      <c r="C192" s="56"/>
      <c r="D192" s="2" t="e">
        <f t="shared" si="8"/>
        <v>#DIV/0!</v>
      </c>
      <c r="E192" s="57"/>
      <c r="F192" s="56"/>
      <c r="G192" s="2" t="e">
        <f t="shared" si="9"/>
        <v>#DIV/0!</v>
      </c>
      <c r="H192" s="11" t="e">
        <f t="shared" si="10"/>
        <v>#DIV/0!</v>
      </c>
      <c r="I192" s="13" t="e">
        <f t="shared" si="11"/>
        <v>#DIV/0!</v>
      </c>
    </row>
    <row r="193" spans="1:9" x14ac:dyDescent="0.2">
      <c r="A193" s="35" t="str">
        <f>IF('FY23 High-Poverty Schools'!D193="yes",'FY23 High-Poverty Schools'!A193,"")</f>
        <v/>
      </c>
      <c r="B193" s="57"/>
      <c r="C193" s="56"/>
      <c r="D193" s="2" t="e">
        <f t="shared" si="8"/>
        <v>#DIV/0!</v>
      </c>
      <c r="E193" s="57"/>
      <c r="F193" s="56"/>
      <c r="G193" s="2" t="e">
        <f t="shared" si="9"/>
        <v>#DIV/0!</v>
      </c>
      <c r="H193" s="11" t="e">
        <f t="shared" si="10"/>
        <v>#DIV/0!</v>
      </c>
      <c r="I193" s="13" t="e">
        <f t="shared" si="11"/>
        <v>#DIV/0!</v>
      </c>
    </row>
    <row r="194" spans="1:9" x14ac:dyDescent="0.2">
      <c r="A194" s="35" t="str">
        <f>IF('FY23 High-Poverty Schools'!D194="yes",'FY23 High-Poverty Schools'!A194,"")</f>
        <v/>
      </c>
      <c r="B194" s="57"/>
      <c r="C194" s="56"/>
      <c r="D194" s="2" t="e">
        <f t="shared" si="8"/>
        <v>#DIV/0!</v>
      </c>
      <c r="E194" s="57"/>
      <c r="F194" s="56"/>
      <c r="G194" s="2" t="e">
        <f t="shared" si="9"/>
        <v>#DIV/0!</v>
      </c>
      <c r="H194" s="11" t="e">
        <f t="shared" si="10"/>
        <v>#DIV/0!</v>
      </c>
      <c r="I194" s="13" t="e">
        <f t="shared" si="11"/>
        <v>#DIV/0!</v>
      </c>
    </row>
    <row r="195" spans="1:9" x14ac:dyDescent="0.2">
      <c r="A195" s="35" t="str">
        <f>IF('FY23 High-Poverty Schools'!D195="yes",'FY23 High-Poverty Schools'!A195,"")</f>
        <v/>
      </c>
      <c r="B195" s="57"/>
      <c r="C195" s="56"/>
      <c r="D195" s="2" t="e">
        <f t="shared" si="8"/>
        <v>#DIV/0!</v>
      </c>
      <c r="E195" s="57"/>
      <c r="F195" s="56"/>
      <c r="G195" s="2" t="e">
        <f t="shared" si="9"/>
        <v>#DIV/0!</v>
      </c>
      <c r="H195" s="11" t="e">
        <f t="shared" si="10"/>
        <v>#DIV/0!</v>
      </c>
      <c r="I195" s="13" t="e">
        <f t="shared" si="11"/>
        <v>#DIV/0!</v>
      </c>
    </row>
    <row r="196" spans="1:9" x14ac:dyDescent="0.2">
      <c r="A196" s="35" t="str">
        <f>IF('FY23 High-Poverty Schools'!D196="yes",'FY23 High-Poverty Schools'!A196,"")</f>
        <v/>
      </c>
      <c r="B196" s="57"/>
      <c r="C196" s="56"/>
      <c r="D196" s="2" t="e">
        <f t="shared" si="8"/>
        <v>#DIV/0!</v>
      </c>
      <c r="E196" s="57"/>
      <c r="F196" s="56"/>
      <c r="G196" s="2" t="e">
        <f t="shared" si="9"/>
        <v>#DIV/0!</v>
      </c>
      <c r="H196" s="11" t="e">
        <f t="shared" si="10"/>
        <v>#DIV/0!</v>
      </c>
      <c r="I196" s="13" t="e">
        <f t="shared" si="11"/>
        <v>#DIV/0!</v>
      </c>
    </row>
    <row r="197" spans="1:9" x14ac:dyDescent="0.2">
      <c r="A197" s="35" t="str">
        <f>IF('FY23 High-Poverty Schools'!D197="yes",'FY23 High-Poverty Schools'!A197,"")</f>
        <v/>
      </c>
      <c r="B197" s="57"/>
      <c r="C197" s="56"/>
      <c r="D197" s="2" t="e">
        <f t="shared" si="8"/>
        <v>#DIV/0!</v>
      </c>
      <c r="E197" s="57"/>
      <c r="F197" s="56"/>
      <c r="G197" s="2" t="e">
        <f t="shared" si="9"/>
        <v>#DIV/0!</v>
      </c>
      <c r="H197" s="11" t="e">
        <f t="shared" si="10"/>
        <v>#DIV/0!</v>
      </c>
      <c r="I197" s="13" t="e">
        <f t="shared" si="11"/>
        <v>#DIV/0!</v>
      </c>
    </row>
    <row r="198" spans="1:9" x14ac:dyDescent="0.2">
      <c r="A198" s="35" t="str">
        <f>IF('FY23 High-Poverty Schools'!D198="yes",'FY23 High-Poverty Schools'!A198,"")</f>
        <v/>
      </c>
      <c r="B198" s="57"/>
      <c r="C198" s="56"/>
      <c r="D198" s="2" t="e">
        <f t="shared" si="8"/>
        <v>#DIV/0!</v>
      </c>
      <c r="E198" s="57"/>
      <c r="F198" s="56"/>
      <c r="G198" s="2" t="e">
        <f t="shared" si="9"/>
        <v>#DIV/0!</v>
      </c>
      <c r="H198" s="11" t="e">
        <f t="shared" si="10"/>
        <v>#DIV/0!</v>
      </c>
      <c r="I198" s="13" t="e">
        <f t="shared" si="11"/>
        <v>#DIV/0!</v>
      </c>
    </row>
    <row r="199" spans="1:9" x14ac:dyDescent="0.2">
      <c r="A199" s="35" t="str">
        <f>IF('FY23 High-Poverty Schools'!D199="yes",'FY23 High-Poverty Schools'!A199,"")</f>
        <v/>
      </c>
      <c r="B199" s="57"/>
      <c r="C199" s="56"/>
      <c r="D199" s="2" t="e">
        <f t="shared" si="8"/>
        <v>#DIV/0!</v>
      </c>
      <c r="E199" s="57"/>
      <c r="F199" s="56"/>
      <c r="G199" s="2" t="e">
        <f t="shared" si="9"/>
        <v>#DIV/0!</v>
      </c>
      <c r="H199" s="11" t="e">
        <f t="shared" si="10"/>
        <v>#DIV/0!</v>
      </c>
      <c r="I199" s="13" t="e">
        <f t="shared" si="11"/>
        <v>#DIV/0!</v>
      </c>
    </row>
    <row r="200" spans="1:9" x14ac:dyDescent="0.2">
      <c r="A200" s="35" t="str">
        <f>IF('FY23 High-Poverty Schools'!D200="yes",'FY23 High-Poverty Schools'!A200,"")</f>
        <v/>
      </c>
      <c r="B200" s="57"/>
      <c r="C200" s="56"/>
      <c r="D200" s="2" t="e">
        <f t="shared" si="8"/>
        <v>#DIV/0!</v>
      </c>
      <c r="E200" s="57"/>
      <c r="F200" s="56"/>
      <c r="G200" s="2" t="e">
        <f t="shared" si="9"/>
        <v>#DIV/0!</v>
      </c>
      <c r="H200" s="11" t="e">
        <f t="shared" si="10"/>
        <v>#DIV/0!</v>
      </c>
      <c r="I200" s="13" t="e">
        <f t="shared" si="11"/>
        <v>#DIV/0!</v>
      </c>
    </row>
    <row r="201" spans="1:9" x14ac:dyDescent="0.2">
      <c r="A201" s="35" t="str">
        <f>IF('FY23 High-Poverty Schools'!D201="yes",'FY23 High-Poverty Schools'!A201,"")</f>
        <v/>
      </c>
      <c r="B201" s="57"/>
      <c r="C201" s="56"/>
      <c r="D201" s="2" t="e">
        <f t="shared" ref="D201:D264" si="12">B201/C201</f>
        <v>#DIV/0!</v>
      </c>
      <c r="E201" s="57"/>
      <c r="F201" s="56"/>
      <c r="G201" s="2" t="e">
        <f t="shared" ref="G201:G264" si="13">E201/F201</f>
        <v>#DIV/0!</v>
      </c>
      <c r="H201" s="11" t="e">
        <f t="shared" ref="H201:H264" si="14">IF(G201&gt;D201,G201-D201,0)</f>
        <v>#DIV/0!</v>
      </c>
      <c r="I201" s="13" t="e">
        <f t="shared" ref="I201:I264" si="15">IF(H201&lt;0.01,"Yes","No")</f>
        <v>#DIV/0!</v>
      </c>
    </row>
    <row r="202" spans="1:9" x14ac:dyDescent="0.2">
      <c r="A202" s="35" t="str">
        <f>IF('FY23 High-Poverty Schools'!D202="yes",'FY23 High-Poverty Schools'!A202,"")</f>
        <v/>
      </c>
      <c r="B202" s="57"/>
      <c r="C202" s="56"/>
      <c r="D202" s="2" t="e">
        <f t="shared" si="12"/>
        <v>#DIV/0!</v>
      </c>
      <c r="E202" s="57"/>
      <c r="F202" s="56"/>
      <c r="G202" s="2" t="e">
        <f t="shared" si="13"/>
        <v>#DIV/0!</v>
      </c>
      <c r="H202" s="11" t="e">
        <f t="shared" si="14"/>
        <v>#DIV/0!</v>
      </c>
      <c r="I202" s="13" t="e">
        <f t="shared" si="15"/>
        <v>#DIV/0!</v>
      </c>
    </row>
    <row r="203" spans="1:9" x14ac:dyDescent="0.2">
      <c r="A203" s="35" t="str">
        <f>IF('FY23 High-Poverty Schools'!D203="yes",'FY23 High-Poverty Schools'!A203,"")</f>
        <v/>
      </c>
      <c r="B203" s="57"/>
      <c r="C203" s="56"/>
      <c r="D203" s="2" t="e">
        <f t="shared" si="12"/>
        <v>#DIV/0!</v>
      </c>
      <c r="E203" s="57"/>
      <c r="F203" s="56"/>
      <c r="G203" s="2" t="e">
        <f t="shared" si="13"/>
        <v>#DIV/0!</v>
      </c>
      <c r="H203" s="11" t="e">
        <f t="shared" si="14"/>
        <v>#DIV/0!</v>
      </c>
      <c r="I203" s="13" t="e">
        <f t="shared" si="15"/>
        <v>#DIV/0!</v>
      </c>
    </row>
    <row r="204" spans="1:9" x14ac:dyDescent="0.2">
      <c r="A204" s="35" t="str">
        <f>IF('FY23 High-Poverty Schools'!D204="yes",'FY23 High-Poverty Schools'!A204,"")</f>
        <v/>
      </c>
      <c r="B204" s="57"/>
      <c r="C204" s="56"/>
      <c r="D204" s="2" t="e">
        <f t="shared" si="12"/>
        <v>#DIV/0!</v>
      </c>
      <c r="E204" s="57"/>
      <c r="F204" s="56"/>
      <c r="G204" s="2" t="e">
        <f t="shared" si="13"/>
        <v>#DIV/0!</v>
      </c>
      <c r="H204" s="11" t="e">
        <f t="shared" si="14"/>
        <v>#DIV/0!</v>
      </c>
      <c r="I204" s="13" t="e">
        <f t="shared" si="15"/>
        <v>#DIV/0!</v>
      </c>
    </row>
    <row r="205" spans="1:9" x14ac:dyDescent="0.2">
      <c r="A205" s="35" t="str">
        <f>IF('FY23 High-Poverty Schools'!D205="yes",'FY23 High-Poverty Schools'!A205,"")</f>
        <v/>
      </c>
      <c r="B205" s="57"/>
      <c r="C205" s="56"/>
      <c r="D205" s="2" t="e">
        <f t="shared" si="12"/>
        <v>#DIV/0!</v>
      </c>
      <c r="E205" s="57"/>
      <c r="F205" s="56"/>
      <c r="G205" s="2" t="e">
        <f t="shared" si="13"/>
        <v>#DIV/0!</v>
      </c>
      <c r="H205" s="11" t="e">
        <f t="shared" si="14"/>
        <v>#DIV/0!</v>
      </c>
      <c r="I205" s="13" t="e">
        <f t="shared" si="15"/>
        <v>#DIV/0!</v>
      </c>
    </row>
    <row r="206" spans="1:9" x14ac:dyDescent="0.2">
      <c r="A206" s="35" t="str">
        <f>IF('FY23 High-Poverty Schools'!D206="yes",'FY23 High-Poverty Schools'!A206,"")</f>
        <v/>
      </c>
      <c r="B206" s="57"/>
      <c r="C206" s="56"/>
      <c r="D206" s="2" t="e">
        <f t="shared" si="12"/>
        <v>#DIV/0!</v>
      </c>
      <c r="E206" s="57"/>
      <c r="F206" s="56"/>
      <c r="G206" s="2" t="e">
        <f t="shared" si="13"/>
        <v>#DIV/0!</v>
      </c>
      <c r="H206" s="11" t="e">
        <f t="shared" si="14"/>
        <v>#DIV/0!</v>
      </c>
      <c r="I206" s="13" t="e">
        <f t="shared" si="15"/>
        <v>#DIV/0!</v>
      </c>
    </row>
    <row r="207" spans="1:9" x14ac:dyDescent="0.2">
      <c r="A207" s="35" t="str">
        <f>IF('FY23 High-Poverty Schools'!D207="yes",'FY23 High-Poverty Schools'!A207,"")</f>
        <v/>
      </c>
      <c r="B207" s="57"/>
      <c r="C207" s="56"/>
      <c r="D207" s="2" t="e">
        <f t="shared" si="12"/>
        <v>#DIV/0!</v>
      </c>
      <c r="E207" s="57"/>
      <c r="F207" s="56"/>
      <c r="G207" s="2" t="e">
        <f t="shared" si="13"/>
        <v>#DIV/0!</v>
      </c>
      <c r="H207" s="11" t="e">
        <f t="shared" si="14"/>
        <v>#DIV/0!</v>
      </c>
      <c r="I207" s="13" t="e">
        <f t="shared" si="15"/>
        <v>#DIV/0!</v>
      </c>
    </row>
    <row r="208" spans="1:9" x14ac:dyDescent="0.2">
      <c r="A208" s="35" t="str">
        <f>IF('FY23 High-Poverty Schools'!D208="yes",'FY23 High-Poverty Schools'!A208,"")</f>
        <v/>
      </c>
      <c r="B208" s="57"/>
      <c r="C208" s="56"/>
      <c r="D208" s="2" t="e">
        <f t="shared" si="12"/>
        <v>#DIV/0!</v>
      </c>
      <c r="E208" s="57"/>
      <c r="F208" s="56"/>
      <c r="G208" s="2" t="e">
        <f t="shared" si="13"/>
        <v>#DIV/0!</v>
      </c>
      <c r="H208" s="11" t="e">
        <f t="shared" si="14"/>
        <v>#DIV/0!</v>
      </c>
      <c r="I208" s="13" t="e">
        <f t="shared" si="15"/>
        <v>#DIV/0!</v>
      </c>
    </row>
    <row r="209" spans="1:9" x14ac:dyDescent="0.2">
      <c r="A209" s="35" t="str">
        <f>IF('FY23 High-Poverty Schools'!D209="yes",'FY23 High-Poverty Schools'!A209,"")</f>
        <v/>
      </c>
      <c r="B209" s="57"/>
      <c r="C209" s="56"/>
      <c r="D209" s="2" t="e">
        <f t="shared" si="12"/>
        <v>#DIV/0!</v>
      </c>
      <c r="E209" s="57"/>
      <c r="F209" s="56"/>
      <c r="G209" s="2" t="e">
        <f t="shared" si="13"/>
        <v>#DIV/0!</v>
      </c>
      <c r="H209" s="11" t="e">
        <f t="shared" si="14"/>
        <v>#DIV/0!</v>
      </c>
      <c r="I209" s="13" t="e">
        <f t="shared" si="15"/>
        <v>#DIV/0!</v>
      </c>
    </row>
    <row r="210" spans="1:9" x14ac:dyDescent="0.2">
      <c r="A210" s="35" t="str">
        <f>IF('FY23 High-Poverty Schools'!D210="yes",'FY23 High-Poverty Schools'!A210,"")</f>
        <v/>
      </c>
      <c r="B210" s="57"/>
      <c r="C210" s="56"/>
      <c r="D210" s="2" t="e">
        <f t="shared" si="12"/>
        <v>#DIV/0!</v>
      </c>
      <c r="E210" s="57"/>
      <c r="F210" s="56"/>
      <c r="G210" s="2" t="e">
        <f t="shared" si="13"/>
        <v>#DIV/0!</v>
      </c>
      <c r="H210" s="11" t="e">
        <f t="shared" si="14"/>
        <v>#DIV/0!</v>
      </c>
      <c r="I210" s="13" t="e">
        <f t="shared" si="15"/>
        <v>#DIV/0!</v>
      </c>
    </row>
    <row r="211" spans="1:9" x14ac:dyDescent="0.2">
      <c r="A211" s="35" t="str">
        <f>IF('FY23 High-Poverty Schools'!D211="yes",'FY23 High-Poverty Schools'!A211,"")</f>
        <v/>
      </c>
      <c r="B211" s="57"/>
      <c r="C211" s="56"/>
      <c r="D211" s="2" t="e">
        <f t="shared" si="12"/>
        <v>#DIV/0!</v>
      </c>
      <c r="E211" s="57"/>
      <c r="F211" s="56"/>
      <c r="G211" s="2" t="e">
        <f t="shared" si="13"/>
        <v>#DIV/0!</v>
      </c>
      <c r="H211" s="11" t="e">
        <f t="shared" si="14"/>
        <v>#DIV/0!</v>
      </c>
      <c r="I211" s="13" t="e">
        <f t="shared" si="15"/>
        <v>#DIV/0!</v>
      </c>
    </row>
    <row r="212" spans="1:9" x14ac:dyDescent="0.2">
      <c r="A212" s="35" t="str">
        <f>IF('FY23 High-Poverty Schools'!D212="yes",'FY23 High-Poverty Schools'!A212,"")</f>
        <v/>
      </c>
      <c r="B212" s="57"/>
      <c r="C212" s="56"/>
      <c r="D212" s="2" t="e">
        <f t="shared" si="12"/>
        <v>#DIV/0!</v>
      </c>
      <c r="E212" s="57"/>
      <c r="F212" s="56"/>
      <c r="G212" s="2" t="e">
        <f t="shared" si="13"/>
        <v>#DIV/0!</v>
      </c>
      <c r="H212" s="11" t="e">
        <f t="shared" si="14"/>
        <v>#DIV/0!</v>
      </c>
      <c r="I212" s="13" t="e">
        <f t="shared" si="15"/>
        <v>#DIV/0!</v>
      </c>
    </row>
    <row r="213" spans="1:9" x14ac:dyDescent="0.2">
      <c r="A213" s="35" t="str">
        <f>IF('FY23 High-Poverty Schools'!D213="yes",'FY23 High-Poverty Schools'!A213,"")</f>
        <v/>
      </c>
      <c r="B213" s="57"/>
      <c r="C213" s="56"/>
      <c r="D213" s="2" t="e">
        <f t="shared" si="12"/>
        <v>#DIV/0!</v>
      </c>
      <c r="E213" s="57"/>
      <c r="F213" s="56"/>
      <c r="G213" s="2" t="e">
        <f t="shared" si="13"/>
        <v>#DIV/0!</v>
      </c>
      <c r="H213" s="11" t="e">
        <f t="shared" si="14"/>
        <v>#DIV/0!</v>
      </c>
      <c r="I213" s="13" t="e">
        <f t="shared" si="15"/>
        <v>#DIV/0!</v>
      </c>
    </row>
    <row r="214" spans="1:9" x14ac:dyDescent="0.2">
      <c r="A214" s="35" t="str">
        <f>IF('FY23 High-Poverty Schools'!D214="yes",'FY23 High-Poverty Schools'!A214,"")</f>
        <v/>
      </c>
      <c r="B214" s="57"/>
      <c r="C214" s="56"/>
      <c r="D214" s="2" t="e">
        <f t="shared" si="12"/>
        <v>#DIV/0!</v>
      </c>
      <c r="E214" s="57"/>
      <c r="F214" s="56"/>
      <c r="G214" s="2" t="e">
        <f t="shared" si="13"/>
        <v>#DIV/0!</v>
      </c>
      <c r="H214" s="11" t="e">
        <f t="shared" si="14"/>
        <v>#DIV/0!</v>
      </c>
      <c r="I214" s="13" t="e">
        <f t="shared" si="15"/>
        <v>#DIV/0!</v>
      </c>
    </row>
    <row r="215" spans="1:9" x14ac:dyDescent="0.2">
      <c r="A215" s="35" t="str">
        <f>IF('FY23 High-Poverty Schools'!D215="yes",'FY23 High-Poverty Schools'!A215,"")</f>
        <v/>
      </c>
      <c r="B215" s="57"/>
      <c r="C215" s="56"/>
      <c r="D215" s="2" t="e">
        <f t="shared" si="12"/>
        <v>#DIV/0!</v>
      </c>
      <c r="E215" s="57"/>
      <c r="F215" s="56"/>
      <c r="G215" s="2" t="e">
        <f t="shared" si="13"/>
        <v>#DIV/0!</v>
      </c>
      <c r="H215" s="11" t="e">
        <f t="shared" si="14"/>
        <v>#DIV/0!</v>
      </c>
      <c r="I215" s="13" t="e">
        <f t="shared" si="15"/>
        <v>#DIV/0!</v>
      </c>
    </row>
    <row r="216" spans="1:9" x14ac:dyDescent="0.2">
      <c r="A216" s="35" t="str">
        <f>IF('FY23 High-Poverty Schools'!D216="yes",'FY23 High-Poverty Schools'!A216,"")</f>
        <v/>
      </c>
      <c r="B216" s="57"/>
      <c r="C216" s="56"/>
      <c r="D216" s="2" t="e">
        <f t="shared" si="12"/>
        <v>#DIV/0!</v>
      </c>
      <c r="E216" s="57"/>
      <c r="F216" s="56"/>
      <c r="G216" s="2" t="e">
        <f t="shared" si="13"/>
        <v>#DIV/0!</v>
      </c>
      <c r="H216" s="11" t="e">
        <f t="shared" si="14"/>
        <v>#DIV/0!</v>
      </c>
      <c r="I216" s="13" t="e">
        <f t="shared" si="15"/>
        <v>#DIV/0!</v>
      </c>
    </row>
    <row r="217" spans="1:9" x14ac:dyDescent="0.2">
      <c r="A217" s="35" t="str">
        <f>IF('FY23 High-Poverty Schools'!D217="yes",'FY23 High-Poverty Schools'!A217,"")</f>
        <v/>
      </c>
      <c r="B217" s="57"/>
      <c r="C217" s="56"/>
      <c r="D217" s="2" t="e">
        <f t="shared" si="12"/>
        <v>#DIV/0!</v>
      </c>
      <c r="E217" s="57"/>
      <c r="F217" s="56"/>
      <c r="G217" s="2" t="e">
        <f t="shared" si="13"/>
        <v>#DIV/0!</v>
      </c>
      <c r="H217" s="11" t="e">
        <f t="shared" si="14"/>
        <v>#DIV/0!</v>
      </c>
      <c r="I217" s="13" t="e">
        <f t="shared" si="15"/>
        <v>#DIV/0!</v>
      </c>
    </row>
    <row r="218" spans="1:9" x14ac:dyDescent="0.2">
      <c r="A218" s="35" t="str">
        <f>IF('FY23 High-Poverty Schools'!D218="yes",'FY23 High-Poverty Schools'!A218,"")</f>
        <v/>
      </c>
      <c r="B218" s="57"/>
      <c r="C218" s="56"/>
      <c r="D218" s="2" t="e">
        <f t="shared" si="12"/>
        <v>#DIV/0!</v>
      </c>
      <c r="E218" s="57"/>
      <c r="F218" s="56"/>
      <c r="G218" s="2" t="e">
        <f t="shared" si="13"/>
        <v>#DIV/0!</v>
      </c>
      <c r="H218" s="11" t="e">
        <f t="shared" si="14"/>
        <v>#DIV/0!</v>
      </c>
      <c r="I218" s="13" t="e">
        <f t="shared" si="15"/>
        <v>#DIV/0!</v>
      </c>
    </row>
    <row r="219" spans="1:9" x14ac:dyDescent="0.2">
      <c r="A219" s="35" t="str">
        <f>IF('FY23 High-Poverty Schools'!D219="yes",'FY23 High-Poverty Schools'!A219,"")</f>
        <v/>
      </c>
      <c r="B219" s="57"/>
      <c r="C219" s="56"/>
      <c r="D219" s="2" t="e">
        <f t="shared" si="12"/>
        <v>#DIV/0!</v>
      </c>
      <c r="E219" s="57"/>
      <c r="F219" s="56"/>
      <c r="G219" s="2" t="e">
        <f t="shared" si="13"/>
        <v>#DIV/0!</v>
      </c>
      <c r="H219" s="11" t="e">
        <f t="shared" si="14"/>
        <v>#DIV/0!</v>
      </c>
      <c r="I219" s="13" t="e">
        <f t="shared" si="15"/>
        <v>#DIV/0!</v>
      </c>
    </row>
    <row r="220" spans="1:9" x14ac:dyDescent="0.2">
      <c r="A220" s="35" t="str">
        <f>IF('FY23 High-Poverty Schools'!D220="yes",'FY23 High-Poverty Schools'!A220,"")</f>
        <v/>
      </c>
      <c r="B220" s="57"/>
      <c r="C220" s="56"/>
      <c r="D220" s="2" t="e">
        <f t="shared" si="12"/>
        <v>#DIV/0!</v>
      </c>
      <c r="E220" s="57"/>
      <c r="F220" s="56"/>
      <c r="G220" s="2" t="e">
        <f t="shared" si="13"/>
        <v>#DIV/0!</v>
      </c>
      <c r="H220" s="11" t="e">
        <f t="shared" si="14"/>
        <v>#DIV/0!</v>
      </c>
      <c r="I220" s="13" t="e">
        <f t="shared" si="15"/>
        <v>#DIV/0!</v>
      </c>
    </row>
    <row r="221" spans="1:9" x14ac:dyDescent="0.2">
      <c r="A221" s="35" t="str">
        <f>IF('FY23 High-Poverty Schools'!D221="yes",'FY23 High-Poverty Schools'!A221,"")</f>
        <v/>
      </c>
      <c r="B221" s="57"/>
      <c r="C221" s="56"/>
      <c r="D221" s="2" t="e">
        <f t="shared" si="12"/>
        <v>#DIV/0!</v>
      </c>
      <c r="E221" s="57"/>
      <c r="F221" s="56"/>
      <c r="G221" s="2" t="e">
        <f t="shared" si="13"/>
        <v>#DIV/0!</v>
      </c>
      <c r="H221" s="11" t="e">
        <f t="shared" si="14"/>
        <v>#DIV/0!</v>
      </c>
      <c r="I221" s="13" t="e">
        <f t="shared" si="15"/>
        <v>#DIV/0!</v>
      </c>
    </row>
    <row r="222" spans="1:9" x14ac:dyDescent="0.2">
      <c r="A222" s="35" t="str">
        <f>IF('FY23 High-Poverty Schools'!D222="yes",'FY23 High-Poverty Schools'!A222,"")</f>
        <v/>
      </c>
      <c r="B222" s="57"/>
      <c r="C222" s="56"/>
      <c r="D222" s="2" t="e">
        <f t="shared" si="12"/>
        <v>#DIV/0!</v>
      </c>
      <c r="E222" s="57"/>
      <c r="F222" s="56"/>
      <c r="G222" s="2" t="e">
        <f t="shared" si="13"/>
        <v>#DIV/0!</v>
      </c>
      <c r="H222" s="11" t="e">
        <f t="shared" si="14"/>
        <v>#DIV/0!</v>
      </c>
      <c r="I222" s="13" t="e">
        <f t="shared" si="15"/>
        <v>#DIV/0!</v>
      </c>
    </row>
    <row r="223" spans="1:9" x14ac:dyDescent="0.2">
      <c r="A223" s="35" t="str">
        <f>IF('FY23 High-Poverty Schools'!D223="yes",'FY23 High-Poverty Schools'!A223,"")</f>
        <v/>
      </c>
      <c r="B223" s="57"/>
      <c r="C223" s="56"/>
      <c r="D223" s="2" t="e">
        <f t="shared" si="12"/>
        <v>#DIV/0!</v>
      </c>
      <c r="E223" s="57"/>
      <c r="F223" s="56"/>
      <c r="G223" s="2" t="e">
        <f t="shared" si="13"/>
        <v>#DIV/0!</v>
      </c>
      <c r="H223" s="11" t="e">
        <f t="shared" si="14"/>
        <v>#DIV/0!</v>
      </c>
      <c r="I223" s="13" t="e">
        <f t="shared" si="15"/>
        <v>#DIV/0!</v>
      </c>
    </row>
    <row r="224" spans="1:9" x14ac:dyDescent="0.2">
      <c r="A224" s="35" t="str">
        <f>IF('FY23 High-Poverty Schools'!D224="yes",'FY23 High-Poverty Schools'!A224,"")</f>
        <v/>
      </c>
      <c r="B224" s="57"/>
      <c r="C224" s="56"/>
      <c r="D224" s="2" t="e">
        <f t="shared" si="12"/>
        <v>#DIV/0!</v>
      </c>
      <c r="E224" s="57"/>
      <c r="F224" s="56"/>
      <c r="G224" s="2" t="e">
        <f t="shared" si="13"/>
        <v>#DIV/0!</v>
      </c>
      <c r="H224" s="11" t="e">
        <f t="shared" si="14"/>
        <v>#DIV/0!</v>
      </c>
      <c r="I224" s="13" t="e">
        <f t="shared" si="15"/>
        <v>#DIV/0!</v>
      </c>
    </row>
    <row r="225" spans="1:9" x14ac:dyDescent="0.2">
      <c r="A225" s="35" t="str">
        <f>IF('FY23 High-Poverty Schools'!D225="yes",'FY23 High-Poverty Schools'!A225,"")</f>
        <v/>
      </c>
      <c r="B225" s="57"/>
      <c r="C225" s="56"/>
      <c r="D225" s="2" t="e">
        <f t="shared" si="12"/>
        <v>#DIV/0!</v>
      </c>
      <c r="E225" s="57"/>
      <c r="F225" s="56"/>
      <c r="G225" s="2" t="e">
        <f t="shared" si="13"/>
        <v>#DIV/0!</v>
      </c>
      <c r="H225" s="11" t="e">
        <f t="shared" si="14"/>
        <v>#DIV/0!</v>
      </c>
      <c r="I225" s="13" t="e">
        <f t="shared" si="15"/>
        <v>#DIV/0!</v>
      </c>
    </row>
    <row r="226" spans="1:9" x14ac:dyDescent="0.2">
      <c r="A226" s="35" t="str">
        <f>IF('FY23 High-Poverty Schools'!D226="yes",'FY23 High-Poverty Schools'!A226,"")</f>
        <v/>
      </c>
      <c r="B226" s="57"/>
      <c r="C226" s="56"/>
      <c r="D226" s="2" t="e">
        <f t="shared" si="12"/>
        <v>#DIV/0!</v>
      </c>
      <c r="E226" s="57"/>
      <c r="F226" s="56"/>
      <c r="G226" s="2" t="e">
        <f t="shared" si="13"/>
        <v>#DIV/0!</v>
      </c>
      <c r="H226" s="11" t="e">
        <f t="shared" si="14"/>
        <v>#DIV/0!</v>
      </c>
      <c r="I226" s="13" t="e">
        <f t="shared" si="15"/>
        <v>#DIV/0!</v>
      </c>
    </row>
    <row r="227" spans="1:9" x14ac:dyDescent="0.2">
      <c r="A227" s="35" t="str">
        <f>IF('FY23 High-Poverty Schools'!D227="yes",'FY23 High-Poverty Schools'!A227,"")</f>
        <v/>
      </c>
      <c r="B227" s="57"/>
      <c r="C227" s="56"/>
      <c r="D227" s="2" t="e">
        <f t="shared" si="12"/>
        <v>#DIV/0!</v>
      </c>
      <c r="E227" s="57"/>
      <c r="F227" s="56"/>
      <c r="G227" s="2" t="e">
        <f t="shared" si="13"/>
        <v>#DIV/0!</v>
      </c>
      <c r="H227" s="11" t="e">
        <f t="shared" si="14"/>
        <v>#DIV/0!</v>
      </c>
      <c r="I227" s="13" t="e">
        <f t="shared" si="15"/>
        <v>#DIV/0!</v>
      </c>
    </row>
    <row r="228" spans="1:9" x14ac:dyDescent="0.2">
      <c r="A228" s="35" t="str">
        <f>IF('FY23 High-Poverty Schools'!D228="yes",'FY23 High-Poverty Schools'!A228,"")</f>
        <v/>
      </c>
      <c r="B228" s="57"/>
      <c r="C228" s="56"/>
      <c r="D228" s="2" t="e">
        <f t="shared" si="12"/>
        <v>#DIV/0!</v>
      </c>
      <c r="E228" s="57"/>
      <c r="F228" s="56"/>
      <c r="G228" s="2" t="e">
        <f t="shared" si="13"/>
        <v>#DIV/0!</v>
      </c>
      <c r="H228" s="11" t="e">
        <f t="shared" si="14"/>
        <v>#DIV/0!</v>
      </c>
      <c r="I228" s="13" t="e">
        <f t="shared" si="15"/>
        <v>#DIV/0!</v>
      </c>
    </row>
    <row r="229" spans="1:9" x14ac:dyDescent="0.2">
      <c r="A229" s="35" t="str">
        <f>IF('FY23 High-Poverty Schools'!D229="yes",'FY23 High-Poverty Schools'!A229,"")</f>
        <v/>
      </c>
      <c r="B229" s="57"/>
      <c r="C229" s="56"/>
      <c r="D229" s="2" t="e">
        <f t="shared" si="12"/>
        <v>#DIV/0!</v>
      </c>
      <c r="E229" s="57"/>
      <c r="F229" s="56"/>
      <c r="G229" s="2" t="e">
        <f t="shared" si="13"/>
        <v>#DIV/0!</v>
      </c>
      <c r="H229" s="11" t="e">
        <f t="shared" si="14"/>
        <v>#DIV/0!</v>
      </c>
      <c r="I229" s="13" t="e">
        <f t="shared" si="15"/>
        <v>#DIV/0!</v>
      </c>
    </row>
    <row r="230" spans="1:9" x14ac:dyDescent="0.2">
      <c r="A230" s="35" t="str">
        <f>IF('FY23 High-Poverty Schools'!D230="yes",'FY23 High-Poverty Schools'!A230,"")</f>
        <v/>
      </c>
      <c r="B230" s="57"/>
      <c r="C230" s="56"/>
      <c r="D230" s="2" t="e">
        <f t="shared" si="12"/>
        <v>#DIV/0!</v>
      </c>
      <c r="E230" s="57"/>
      <c r="F230" s="56"/>
      <c r="G230" s="2" t="e">
        <f t="shared" si="13"/>
        <v>#DIV/0!</v>
      </c>
      <c r="H230" s="11" t="e">
        <f t="shared" si="14"/>
        <v>#DIV/0!</v>
      </c>
      <c r="I230" s="13" t="e">
        <f t="shared" si="15"/>
        <v>#DIV/0!</v>
      </c>
    </row>
    <row r="231" spans="1:9" x14ac:dyDescent="0.2">
      <c r="A231" s="35" t="str">
        <f>IF('FY23 High-Poverty Schools'!D231="yes",'FY23 High-Poverty Schools'!A231,"")</f>
        <v/>
      </c>
      <c r="B231" s="57"/>
      <c r="C231" s="56"/>
      <c r="D231" s="2" t="e">
        <f t="shared" si="12"/>
        <v>#DIV/0!</v>
      </c>
      <c r="E231" s="57"/>
      <c r="F231" s="56"/>
      <c r="G231" s="2" t="e">
        <f t="shared" si="13"/>
        <v>#DIV/0!</v>
      </c>
      <c r="H231" s="11" t="e">
        <f t="shared" si="14"/>
        <v>#DIV/0!</v>
      </c>
      <c r="I231" s="13" t="e">
        <f t="shared" si="15"/>
        <v>#DIV/0!</v>
      </c>
    </row>
    <row r="232" spans="1:9" x14ac:dyDescent="0.2">
      <c r="A232" s="35" t="str">
        <f>IF('FY23 High-Poverty Schools'!D232="yes",'FY23 High-Poverty Schools'!A232,"")</f>
        <v/>
      </c>
      <c r="B232" s="57"/>
      <c r="C232" s="56"/>
      <c r="D232" s="2" t="e">
        <f t="shared" si="12"/>
        <v>#DIV/0!</v>
      </c>
      <c r="E232" s="57"/>
      <c r="F232" s="56"/>
      <c r="G232" s="2" t="e">
        <f t="shared" si="13"/>
        <v>#DIV/0!</v>
      </c>
      <c r="H232" s="11" t="e">
        <f t="shared" si="14"/>
        <v>#DIV/0!</v>
      </c>
      <c r="I232" s="13" t="e">
        <f t="shared" si="15"/>
        <v>#DIV/0!</v>
      </c>
    </row>
    <row r="233" spans="1:9" x14ac:dyDescent="0.2">
      <c r="A233" s="35" t="str">
        <f>IF('FY23 High-Poverty Schools'!D233="yes",'FY23 High-Poverty Schools'!A233,"")</f>
        <v/>
      </c>
      <c r="B233" s="57"/>
      <c r="C233" s="56"/>
      <c r="D233" s="2" t="e">
        <f t="shared" si="12"/>
        <v>#DIV/0!</v>
      </c>
      <c r="E233" s="57"/>
      <c r="F233" s="56"/>
      <c r="G233" s="2" t="e">
        <f t="shared" si="13"/>
        <v>#DIV/0!</v>
      </c>
      <c r="H233" s="11" t="e">
        <f t="shared" si="14"/>
        <v>#DIV/0!</v>
      </c>
      <c r="I233" s="13" t="e">
        <f t="shared" si="15"/>
        <v>#DIV/0!</v>
      </c>
    </row>
    <row r="234" spans="1:9" x14ac:dyDescent="0.2">
      <c r="A234" s="35" t="str">
        <f>IF('FY23 High-Poverty Schools'!D234="yes",'FY23 High-Poverty Schools'!A234,"")</f>
        <v/>
      </c>
      <c r="B234" s="57"/>
      <c r="C234" s="56"/>
      <c r="D234" s="2" t="e">
        <f t="shared" si="12"/>
        <v>#DIV/0!</v>
      </c>
      <c r="E234" s="57"/>
      <c r="F234" s="56"/>
      <c r="G234" s="2" t="e">
        <f t="shared" si="13"/>
        <v>#DIV/0!</v>
      </c>
      <c r="H234" s="11" t="e">
        <f t="shared" si="14"/>
        <v>#DIV/0!</v>
      </c>
      <c r="I234" s="13" t="e">
        <f t="shared" si="15"/>
        <v>#DIV/0!</v>
      </c>
    </row>
    <row r="235" spans="1:9" x14ac:dyDescent="0.2">
      <c r="A235" s="35" t="str">
        <f>IF('FY23 High-Poverty Schools'!D235="yes",'FY23 High-Poverty Schools'!A235,"")</f>
        <v/>
      </c>
      <c r="B235" s="57"/>
      <c r="C235" s="56"/>
      <c r="D235" s="2" t="e">
        <f t="shared" si="12"/>
        <v>#DIV/0!</v>
      </c>
      <c r="E235" s="57"/>
      <c r="F235" s="56"/>
      <c r="G235" s="2" t="e">
        <f t="shared" si="13"/>
        <v>#DIV/0!</v>
      </c>
      <c r="H235" s="11" t="e">
        <f t="shared" si="14"/>
        <v>#DIV/0!</v>
      </c>
      <c r="I235" s="13" t="e">
        <f t="shared" si="15"/>
        <v>#DIV/0!</v>
      </c>
    </row>
    <row r="236" spans="1:9" x14ac:dyDescent="0.2">
      <c r="A236" s="35" t="str">
        <f>IF('FY23 High-Poverty Schools'!D236="yes",'FY23 High-Poverty Schools'!A236,"")</f>
        <v/>
      </c>
      <c r="B236" s="57"/>
      <c r="C236" s="56"/>
      <c r="D236" s="2" t="e">
        <f t="shared" si="12"/>
        <v>#DIV/0!</v>
      </c>
      <c r="E236" s="57"/>
      <c r="F236" s="56"/>
      <c r="G236" s="2" t="e">
        <f t="shared" si="13"/>
        <v>#DIV/0!</v>
      </c>
      <c r="H236" s="11" t="e">
        <f t="shared" si="14"/>
        <v>#DIV/0!</v>
      </c>
      <c r="I236" s="13" t="e">
        <f t="shared" si="15"/>
        <v>#DIV/0!</v>
      </c>
    </row>
    <row r="237" spans="1:9" x14ac:dyDescent="0.2">
      <c r="A237" s="35" t="str">
        <f>IF('FY23 High-Poverty Schools'!D237="yes",'FY23 High-Poverty Schools'!A237,"")</f>
        <v/>
      </c>
      <c r="B237" s="57"/>
      <c r="C237" s="56"/>
      <c r="D237" s="2" t="e">
        <f t="shared" si="12"/>
        <v>#DIV/0!</v>
      </c>
      <c r="E237" s="57"/>
      <c r="F237" s="56"/>
      <c r="G237" s="2" t="e">
        <f t="shared" si="13"/>
        <v>#DIV/0!</v>
      </c>
      <c r="H237" s="11" t="e">
        <f t="shared" si="14"/>
        <v>#DIV/0!</v>
      </c>
      <c r="I237" s="13" t="e">
        <f t="shared" si="15"/>
        <v>#DIV/0!</v>
      </c>
    </row>
    <row r="238" spans="1:9" x14ac:dyDescent="0.2">
      <c r="A238" s="35" t="str">
        <f>IF('FY23 High-Poverty Schools'!D238="yes",'FY23 High-Poverty Schools'!A238,"")</f>
        <v/>
      </c>
      <c r="B238" s="57"/>
      <c r="C238" s="56"/>
      <c r="D238" s="2" t="e">
        <f t="shared" si="12"/>
        <v>#DIV/0!</v>
      </c>
      <c r="E238" s="57"/>
      <c r="F238" s="56"/>
      <c r="G238" s="2" t="e">
        <f t="shared" si="13"/>
        <v>#DIV/0!</v>
      </c>
      <c r="H238" s="11" t="e">
        <f t="shared" si="14"/>
        <v>#DIV/0!</v>
      </c>
      <c r="I238" s="13" t="e">
        <f t="shared" si="15"/>
        <v>#DIV/0!</v>
      </c>
    </row>
    <row r="239" spans="1:9" x14ac:dyDescent="0.2">
      <c r="A239" s="35" t="str">
        <f>IF('FY23 High-Poverty Schools'!D239="yes",'FY23 High-Poverty Schools'!A239,"")</f>
        <v/>
      </c>
      <c r="B239" s="57"/>
      <c r="C239" s="56"/>
      <c r="D239" s="2" t="e">
        <f t="shared" si="12"/>
        <v>#DIV/0!</v>
      </c>
      <c r="E239" s="57"/>
      <c r="F239" s="56"/>
      <c r="G239" s="2" t="e">
        <f t="shared" si="13"/>
        <v>#DIV/0!</v>
      </c>
      <c r="H239" s="11" t="e">
        <f t="shared" si="14"/>
        <v>#DIV/0!</v>
      </c>
      <c r="I239" s="13" t="e">
        <f t="shared" si="15"/>
        <v>#DIV/0!</v>
      </c>
    </row>
    <row r="240" spans="1:9" x14ac:dyDescent="0.2">
      <c r="A240" s="35" t="str">
        <f>IF('FY23 High-Poverty Schools'!D240="yes",'FY23 High-Poverty Schools'!A240,"")</f>
        <v/>
      </c>
      <c r="B240" s="57"/>
      <c r="C240" s="56"/>
      <c r="D240" s="2" t="e">
        <f t="shared" si="12"/>
        <v>#DIV/0!</v>
      </c>
      <c r="E240" s="57"/>
      <c r="F240" s="56"/>
      <c r="G240" s="2" t="e">
        <f t="shared" si="13"/>
        <v>#DIV/0!</v>
      </c>
      <c r="H240" s="11" t="e">
        <f t="shared" si="14"/>
        <v>#DIV/0!</v>
      </c>
      <c r="I240" s="13" t="e">
        <f t="shared" si="15"/>
        <v>#DIV/0!</v>
      </c>
    </row>
    <row r="241" spans="1:9" x14ac:dyDescent="0.2">
      <c r="A241" s="35" t="str">
        <f>IF('FY23 High-Poverty Schools'!D241="yes",'FY23 High-Poverty Schools'!A241,"")</f>
        <v/>
      </c>
      <c r="B241" s="57"/>
      <c r="C241" s="56"/>
      <c r="D241" s="2" t="e">
        <f t="shared" si="12"/>
        <v>#DIV/0!</v>
      </c>
      <c r="E241" s="57"/>
      <c r="F241" s="56"/>
      <c r="G241" s="2" t="e">
        <f t="shared" si="13"/>
        <v>#DIV/0!</v>
      </c>
      <c r="H241" s="11" t="e">
        <f t="shared" si="14"/>
        <v>#DIV/0!</v>
      </c>
      <c r="I241" s="13" t="e">
        <f t="shared" si="15"/>
        <v>#DIV/0!</v>
      </c>
    </row>
    <row r="242" spans="1:9" x14ac:dyDescent="0.2">
      <c r="A242" s="35" t="str">
        <f>IF('FY23 High-Poverty Schools'!D242="yes",'FY23 High-Poverty Schools'!A242,"")</f>
        <v/>
      </c>
      <c r="B242" s="57"/>
      <c r="C242" s="56"/>
      <c r="D242" s="2" t="e">
        <f t="shared" si="12"/>
        <v>#DIV/0!</v>
      </c>
      <c r="E242" s="57"/>
      <c r="F242" s="56"/>
      <c r="G242" s="2" t="e">
        <f t="shared" si="13"/>
        <v>#DIV/0!</v>
      </c>
      <c r="H242" s="11" t="e">
        <f t="shared" si="14"/>
        <v>#DIV/0!</v>
      </c>
      <c r="I242" s="13" t="e">
        <f t="shared" si="15"/>
        <v>#DIV/0!</v>
      </c>
    </row>
    <row r="243" spans="1:9" x14ac:dyDescent="0.2">
      <c r="A243" s="35" t="str">
        <f>IF('FY23 High-Poverty Schools'!D243="yes",'FY23 High-Poverty Schools'!A243,"")</f>
        <v/>
      </c>
      <c r="B243" s="57"/>
      <c r="C243" s="56"/>
      <c r="D243" s="2" t="e">
        <f t="shared" si="12"/>
        <v>#DIV/0!</v>
      </c>
      <c r="E243" s="57"/>
      <c r="F243" s="56"/>
      <c r="G243" s="2" t="e">
        <f t="shared" si="13"/>
        <v>#DIV/0!</v>
      </c>
      <c r="H243" s="11" t="e">
        <f t="shared" si="14"/>
        <v>#DIV/0!</v>
      </c>
      <c r="I243" s="13" t="e">
        <f t="shared" si="15"/>
        <v>#DIV/0!</v>
      </c>
    </row>
    <row r="244" spans="1:9" x14ac:dyDescent="0.2">
      <c r="A244" s="35" t="str">
        <f>IF('FY23 High-Poverty Schools'!D244="yes",'FY23 High-Poverty Schools'!A244,"")</f>
        <v/>
      </c>
      <c r="B244" s="57"/>
      <c r="C244" s="56"/>
      <c r="D244" s="2" t="e">
        <f t="shared" si="12"/>
        <v>#DIV/0!</v>
      </c>
      <c r="E244" s="57"/>
      <c r="F244" s="56"/>
      <c r="G244" s="2" t="e">
        <f t="shared" si="13"/>
        <v>#DIV/0!</v>
      </c>
      <c r="H244" s="11" t="e">
        <f t="shared" si="14"/>
        <v>#DIV/0!</v>
      </c>
      <c r="I244" s="13" t="e">
        <f t="shared" si="15"/>
        <v>#DIV/0!</v>
      </c>
    </row>
    <row r="245" spans="1:9" x14ac:dyDescent="0.2">
      <c r="A245" s="35" t="str">
        <f>IF('FY23 High-Poverty Schools'!D245="yes",'FY23 High-Poverty Schools'!A245,"")</f>
        <v/>
      </c>
      <c r="B245" s="57"/>
      <c r="C245" s="56"/>
      <c r="D245" s="2" t="e">
        <f t="shared" si="12"/>
        <v>#DIV/0!</v>
      </c>
      <c r="E245" s="57"/>
      <c r="F245" s="56"/>
      <c r="G245" s="2" t="e">
        <f t="shared" si="13"/>
        <v>#DIV/0!</v>
      </c>
      <c r="H245" s="11" t="e">
        <f t="shared" si="14"/>
        <v>#DIV/0!</v>
      </c>
      <c r="I245" s="13" t="e">
        <f t="shared" si="15"/>
        <v>#DIV/0!</v>
      </c>
    </row>
    <row r="246" spans="1:9" x14ac:dyDescent="0.2">
      <c r="A246" s="35" t="str">
        <f>IF('FY23 High-Poverty Schools'!D246="yes",'FY23 High-Poverty Schools'!A246,"")</f>
        <v/>
      </c>
      <c r="B246" s="57"/>
      <c r="C246" s="56"/>
      <c r="D246" s="2" t="e">
        <f t="shared" si="12"/>
        <v>#DIV/0!</v>
      </c>
      <c r="E246" s="57"/>
      <c r="F246" s="56"/>
      <c r="G246" s="2" t="e">
        <f t="shared" si="13"/>
        <v>#DIV/0!</v>
      </c>
      <c r="H246" s="11" t="e">
        <f t="shared" si="14"/>
        <v>#DIV/0!</v>
      </c>
      <c r="I246" s="13" t="e">
        <f t="shared" si="15"/>
        <v>#DIV/0!</v>
      </c>
    </row>
    <row r="247" spans="1:9" x14ac:dyDescent="0.2">
      <c r="A247" s="35" t="str">
        <f>IF('FY23 High-Poverty Schools'!D247="yes",'FY23 High-Poverty Schools'!A247,"")</f>
        <v/>
      </c>
      <c r="B247" s="57"/>
      <c r="C247" s="56"/>
      <c r="D247" s="2" t="e">
        <f t="shared" si="12"/>
        <v>#DIV/0!</v>
      </c>
      <c r="E247" s="57"/>
      <c r="F247" s="56"/>
      <c r="G247" s="2" t="e">
        <f t="shared" si="13"/>
        <v>#DIV/0!</v>
      </c>
      <c r="H247" s="11" t="e">
        <f t="shared" si="14"/>
        <v>#DIV/0!</v>
      </c>
      <c r="I247" s="13" t="e">
        <f t="shared" si="15"/>
        <v>#DIV/0!</v>
      </c>
    </row>
    <row r="248" spans="1:9" x14ac:dyDescent="0.2">
      <c r="A248" s="35" t="str">
        <f>IF('FY23 High-Poverty Schools'!D248="yes",'FY23 High-Poverty Schools'!A248,"")</f>
        <v/>
      </c>
      <c r="B248" s="57"/>
      <c r="C248" s="56"/>
      <c r="D248" s="2" t="e">
        <f t="shared" si="12"/>
        <v>#DIV/0!</v>
      </c>
      <c r="E248" s="57"/>
      <c r="F248" s="56"/>
      <c r="G248" s="2" t="e">
        <f t="shared" si="13"/>
        <v>#DIV/0!</v>
      </c>
      <c r="H248" s="11" t="e">
        <f t="shared" si="14"/>
        <v>#DIV/0!</v>
      </c>
      <c r="I248" s="13" t="e">
        <f t="shared" si="15"/>
        <v>#DIV/0!</v>
      </c>
    </row>
    <row r="249" spans="1:9" x14ac:dyDescent="0.2">
      <c r="A249" s="35" t="str">
        <f>IF('FY23 High-Poverty Schools'!D249="yes",'FY23 High-Poverty Schools'!A249,"")</f>
        <v/>
      </c>
      <c r="B249" s="57"/>
      <c r="C249" s="56"/>
      <c r="D249" s="2" t="e">
        <f t="shared" si="12"/>
        <v>#DIV/0!</v>
      </c>
      <c r="E249" s="57"/>
      <c r="F249" s="56"/>
      <c r="G249" s="2" t="e">
        <f t="shared" si="13"/>
        <v>#DIV/0!</v>
      </c>
      <c r="H249" s="11" t="e">
        <f t="shared" si="14"/>
        <v>#DIV/0!</v>
      </c>
      <c r="I249" s="13" t="e">
        <f t="shared" si="15"/>
        <v>#DIV/0!</v>
      </c>
    </row>
    <row r="250" spans="1:9" x14ac:dyDescent="0.2">
      <c r="A250" s="35" t="str">
        <f>IF('FY23 High-Poverty Schools'!D250="yes",'FY23 High-Poverty Schools'!A250,"")</f>
        <v/>
      </c>
      <c r="B250" s="57"/>
      <c r="C250" s="56"/>
      <c r="D250" s="2" t="e">
        <f t="shared" si="12"/>
        <v>#DIV/0!</v>
      </c>
      <c r="E250" s="57"/>
      <c r="F250" s="56"/>
      <c r="G250" s="2" t="e">
        <f t="shared" si="13"/>
        <v>#DIV/0!</v>
      </c>
      <c r="H250" s="11" t="e">
        <f t="shared" si="14"/>
        <v>#DIV/0!</v>
      </c>
      <c r="I250" s="13" t="e">
        <f t="shared" si="15"/>
        <v>#DIV/0!</v>
      </c>
    </row>
    <row r="251" spans="1:9" x14ac:dyDescent="0.2">
      <c r="A251" s="35" t="str">
        <f>IF('FY23 High-Poverty Schools'!D251="yes",'FY23 High-Poverty Schools'!A251,"")</f>
        <v/>
      </c>
      <c r="B251" s="57"/>
      <c r="C251" s="56"/>
      <c r="D251" s="2" t="e">
        <f t="shared" si="12"/>
        <v>#DIV/0!</v>
      </c>
      <c r="E251" s="57"/>
      <c r="F251" s="56"/>
      <c r="G251" s="2" t="e">
        <f t="shared" si="13"/>
        <v>#DIV/0!</v>
      </c>
      <c r="H251" s="11" t="e">
        <f t="shared" si="14"/>
        <v>#DIV/0!</v>
      </c>
      <c r="I251" s="13" t="e">
        <f t="shared" si="15"/>
        <v>#DIV/0!</v>
      </c>
    </row>
    <row r="252" spans="1:9" x14ac:dyDescent="0.2">
      <c r="A252" s="35" t="str">
        <f>IF('FY23 High-Poverty Schools'!D252="yes",'FY23 High-Poverty Schools'!A252,"")</f>
        <v/>
      </c>
      <c r="B252" s="57"/>
      <c r="C252" s="56"/>
      <c r="D252" s="2" t="e">
        <f t="shared" si="12"/>
        <v>#DIV/0!</v>
      </c>
      <c r="E252" s="57"/>
      <c r="F252" s="56"/>
      <c r="G252" s="2" t="e">
        <f t="shared" si="13"/>
        <v>#DIV/0!</v>
      </c>
      <c r="H252" s="11" t="e">
        <f t="shared" si="14"/>
        <v>#DIV/0!</v>
      </c>
      <c r="I252" s="13" t="e">
        <f t="shared" si="15"/>
        <v>#DIV/0!</v>
      </c>
    </row>
    <row r="253" spans="1:9" x14ac:dyDescent="0.2">
      <c r="A253" s="35" t="str">
        <f>IF('FY23 High-Poverty Schools'!D253="yes",'FY23 High-Poverty Schools'!A253,"")</f>
        <v/>
      </c>
      <c r="B253" s="57"/>
      <c r="C253" s="56"/>
      <c r="D253" s="2" t="e">
        <f t="shared" si="12"/>
        <v>#DIV/0!</v>
      </c>
      <c r="E253" s="57"/>
      <c r="F253" s="56"/>
      <c r="G253" s="2" t="e">
        <f t="shared" si="13"/>
        <v>#DIV/0!</v>
      </c>
      <c r="H253" s="11" t="e">
        <f t="shared" si="14"/>
        <v>#DIV/0!</v>
      </c>
      <c r="I253" s="13" t="e">
        <f t="shared" si="15"/>
        <v>#DIV/0!</v>
      </c>
    </row>
    <row r="254" spans="1:9" x14ac:dyDescent="0.2">
      <c r="A254" s="35" t="str">
        <f>IF('FY23 High-Poverty Schools'!D254="yes",'FY23 High-Poverty Schools'!A254,"")</f>
        <v/>
      </c>
      <c r="B254" s="57"/>
      <c r="C254" s="56"/>
      <c r="D254" s="2" t="e">
        <f t="shared" si="12"/>
        <v>#DIV/0!</v>
      </c>
      <c r="E254" s="57"/>
      <c r="F254" s="56"/>
      <c r="G254" s="2" t="e">
        <f t="shared" si="13"/>
        <v>#DIV/0!</v>
      </c>
      <c r="H254" s="11" t="e">
        <f t="shared" si="14"/>
        <v>#DIV/0!</v>
      </c>
      <c r="I254" s="13" t="e">
        <f t="shared" si="15"/>
        <v>#DIV/0!</v>
      </c>
    </row>
    <row r="255" spans="1:9" x14ac:dyDescent="0.2">
      <c r="A255" s="35" t="str">
        <f>IF('FY23 High-Poverty Schools'!D255="yes",'FY23 High-Poverty Schools'!A255,"")</f>
        <v/>
      </c>
      <c r="B255" s="57"/>
      <c r="C255" s="56"/>
      <c r="D255" s="2" t="e">
        <f t="shared" si="12"/>
        <v>#DIV/0!</v>
      </c>
      <c r="E255" s="57"/>
      <c r="F255" s="56"/>
      <c r="G255" s="2" t="e">
        <f t="shared" si="13"/>
        <v>#DIV/0!</v>
      </c>
      <c r="H255" s="11" t="e">
        <f t="shared" si="14"/>
        <v>#DIV/0!</v>
      </c>
      <c r="I255" s="13" t="e">
        <f t="shared" si="15"/>
        <v>#DIV/0!</v>
      </c>
    </row>
    <row r="256" spans="1:9" x14ac:dyDescent="0.2">
      <c r="A256" s="35" t="str">
        <f>IF('FY23 High-Poverty Schools'!D256="yes",'FY23 High-Poverty Schools'!A256,"")</f>
        <v/>
      </c>
      <c r="B256" s="57"/>
      <c r="C256" s="56"/>
      <c r="D256" s="2" t="e">
        <f t="shared" si="12"/>
        <v>#DIV/0!</v>
      </c>
      <c r="E256" s="57"/>
      <c r="F256" s="56"/>
      <c r="G256" s="2" t="e">
        <f t="shared" si="13"/>
        <v>#DIV/0!</v>
      </c>
      <c r="H256" s="11" t="e">
        <f t="shared" si="14"/>
        <v>#DIV/0!</v>
      </c>
      <c r="I256" s="13" t="e">
        <f t="shared" si="15"/>
        <v>#DIV/0!</v>
      </c>
    </row>
    <row r="257" spans="1:9" x14ac:dyDescent="0.2">
      <c r="A257" s="35" t="str">
        <f>IF('FY23 High-Poverty Schools'!D257="yes",'FY23 High-Poverty Schools'!A257,"")</f>
        <v/>
      </c>
      <c r="B257" s="57"/>
      <c r="C257" s="56"/>
      <c r="D257" s="2" t="e">
        <f t="shared" si="12"/>
        <v>#DIV/0!</v>
      </c>
      <c r="E257" s="57"/>
      <c r="F257" s="56"/>
      <c r="G257" s="2" t="e">
        <f t="shared" si="13"/>
        <v>#DIV/0!</v>
      </c>
      <c r="H257" s="11" t="e">
        <f t="shared" si="14"/>
        <v>#DIV/0!</v>
      </c>
      <c r="I257" s="13" t="e">
        <f t="shared" si="15"/>
        <v>#DIV/0!</v>
      </c>
    </row>
    <row r="258" spans="1:9" x14ac:dyDescent="0.2">
      <c r="A258" s="35" t="str">
        <f>IF('FY23 High-Poverty Schools'!D258="yes",'FY23 High-Poverty Schools'!A258,"")</f>
        <v/>
      </c>
      <c r="B258" s="57"/>
      <c r="C258" s="56"/>
      <c r="D258" s="2" t="e">
        <f t="shared" si="12"/>
        <v>#DIV/0!</v>
      </c>
      <c r="E258" s="57"/>
      <c r="F258" s="56"/>
      <c r="G258" s="2" t="e">
        <f t="shared" si="13"/>
        <v>#DIV/0!</v>
      </c>
      <c r="H258" s="11" t="e">
        <f t="shared" si="14"/>
        <v>#DIV/0!</v>
      </c>
      <c r="I258" s="13" t="e">
        <f t="shared" si="15"/>
        <v>#DIV/0!</v>
      </c>
    </row>
    <row r="259" spans="1:9" x14ac:dyDescent="0.2">
      <c r="A259" s="35" t="str">
        <f>IF('FY23 High-Poverty Schools'!D259="yes",'FY23 High-Poverty Schools'!A259,"")</f>
        <v/>
      </c>
      <c r="B259" s="57"/>
      <c r="C259" s="56"/>
      <c r="D259" s="2" t="e">
        <f t="shared" si="12"/>
        <v>#DIV/0!</v>
      </c>
      <c r="E259" s="57"/>
      <c r="F259" s="56"/>
      <c r="G259" s="2" t="e">
        <f t="shared" si="13"/>
        <v>#DIV/0!</v>
      </c>
      <c r="H259" s="11" t="e">
        <f t="shared" si="14"/>
        <v>#DIV/0!</v>
      </c>
      <c r="I259" s="13" t="e">
        <f t="shared" si="15"/>
        <v>#DIV/0!</v>
      </c>
    </row>
    <row r="260" spans="1:9" x14ac:dyDescent="0.2">
      <c r="A260" s="35" t="str">
        <f>IF('FY23 High-Poverty Schools'!D260="yes",'FY23 High-Poverty Schools'!A260,"")</f>
        <v/>
      </c>
      <c r="B260" s="57"/>
      <c r="C260" s="56"/>
      <c r="D260" s="2" t="e">
        <f t="shared" si="12"/>
        <v>#DIV/0!</v>
      </c>
      <c r="E260" s="57"/>
      <c r="F260" s="56"/>
      <c r="G260" s="2" t="e">
        <f t="shared" si="13"/>
        <v>#DIV/0!</v>
      </c>
      <c r="H260" s="11" t="e">
        <f t="shared" si="14"/>
        <v>#DIV/0!</v>
      </c>
      <c r="I260" s="13" t="e">
        <f t="shared" si="15"/>
        <v>#DIV/0!</v>
      </c>
    </row>
    <row r="261" spans="1:9" x14ac:dyDescent="0.2">
      <c r="A261" s="35" t="str">
        <f>IF('FY23 High-Poverty Schools'!D261="yes",'FY23 High-Poverty Schools'!A261,"")</f>
        <v/>
      </c>
      <c r="B261" s="57"/>
      <c r="C261" s="56"/>
      <c r="D261" s="2" t="e">
        <f t="shared" si="12"/>
        <v>#DIV/0!</v>
      </c>
      <c r="E261" s="57"/>
      <c r="F261" s="56"/>
      <c r="G261" s="2" t="e">
        <f t="shared" si="13"/>
        <v>#DIV/0!</v>
      </c>
      <c r="H261" s="11" t="e">
        <f t="shared" si="14"/>
        <v>#DIV/0!</v>
      </c>
      <c r="I261" s="13" t="e">
        <f t="shared" si="15"/>
        <v>#DIV/0!</v>
      </c>
    </row>
    <row r="262" spans="1:9" x14ac:dyDescent="0.2">
      <c r="A262" s="35" t="str">
        <f>IF('FY23 High-Poverty Schools'!D262="yes",'FY23 High-Poverty Schools'!A262,"")</f>
        <v/>
      </c>
      <c r="B262" s="57"/>
      <c r="C262" s="56"/>
      <c r="D262" s="2" t="e">
        <f t="shared" si="12"/>
        <v>#DIV/0!</v>
      </c>
      <c r="E262" s="57"/>
      <c r="F262" s="56"/>
      <c r="G262" s="2" t="e">
        <f t="shared" si="13"/>
        <v>#DIV/0!</v>
      </c>
      <c r="H262" s="11" t="e">
        <f t="shared" si="14"/>
        <v>#DIV/0!</v>
      </c>
      <c r="I262" s="13" t="e">
        <f t="shared" si="15"/>
        <v>#DIV/0!</v>
      </c>
    </row>
    <row r="263" spans="1:9" x14ac:dyDescent="0.2">
      <c r="A263" s="35" t="str">
        <f>IF('FY23 High-Poverty Schools'!D263="yes",'FY23 High-Poverty Schools'!A263,"")</f>
        <v/>
      </c>
      <c r="B263" s="57"/>
      <c r="C263" s="56"/>
      <c r="D263" s="2" t="e">
        <f t="shared" si="12"/>
        <v>#DIV/0!</v>
      </c>
      <c r="E263" s="57"/>
      <c r="F263" s="56"/>
      <c r="G263" s="2" t="e">
        <f t="shared" si="13"/>
        <v>#DIV/0!</v>
      </c>
      <c r="H263" s="11" t="e">
        <f t="shared" si="14"/>
        <v>#DIV/0!</v>
      </c>
      <c r="I263" s="13" t="e">
        <f t="shared" si="15"/>
        <v>#DIV/0!</v>
      </c>
    </row>
    <row r="264" spans="1:9" x14ac:dyDescent="0.2">
      <c r="A264" s="35" t="str">
        <f>IF('FY23 High-Poverty Schools'!D264="yes",'FY23 High-Poverty Schools'!A264,"")</f>
        <v/>
      </c>
      <c r="B264" s="57"/>
      <c r="C264" s="56"/>
      <c r="D264" s="2" t="e">
        <f t="shared" si="12"/>
        <v>#DIV/0!</v>
      </c>
      <c r="E264" s="57"/>
      <c r="F264" s="56"/>
      <c r="G264" s="2" t="e">
        <f t="shared" si="13"/>
        <v>#DIV/0!</v>
      </c>
      <c r="H264" s="11" t="e">
        <f t="shared" si="14"/>
        <v>#DIV/0!</v>
      </c>
      <c r="I264" s="13" t="e">
        <f t="shared" si="15"/>
        <v>#DIV/0!</v>
      </c>
    </row>
    <row r="265" spans="1:9" x14ac:dyDescent="0.2">
      <c r="A265" s="35" t="str">
        <f>IF('FY23 High-Poverty Schools'!D265="yes",'FY23 High-Poverty Schools'!A265,"")</f>
        <v/>
      </c>
      <c r="B265" s="57"/>
      <c r="C265" s="56"/>
      <c r="D265" s="2" t="e">
        <f>B265/C265</f>
        <v>#DIV/0!</v>
      </c>
      <c r="E265" s="57"/>
      <c r="F265" s="56"/>
      <c r="G265" s="2" t="e">
        <f>E265/F265</f>
        <v>#DIV/0!</v>
      </c>
      <c r="H265" s="11" t="e">
        <f>IF(G265&gt;D265,G265-D265,0)</f>
        <v>#DIV/0!</v>
      </c>
      <c r="I265" s="13" t="e">
        <f>IF(H265&lt;0.01,"Yes","No")</f>
        <v>#DIV/0!</v>
      </c>
    </row>
    <row r="266" spans="1:9" x14ac:dyDescent="0.2">
      <c r="A266" s="35" t="str">
        <f>IF('FY23 High-Poverty Schools'!D266="yes",'FY23 High-Poverty Schools'!A266,"")</f>
        <v/>
      </c>
      <c r="B266" s="57"/>
      <c r="C266" s="56"/>
      <c r="D266" s="2" t="e">
        <f>B266/C266</f>
        <v>#DIV/0!</v>
      </c>
      <c r="E266" s="57"/>
      <c r="F266" s="56"/>
      <c r="G266" s="2" t="e">
        <f>E266/F266</f>
        <v>#DIV/0!</v>
      </c>
      <c r="H266" s="11" t="e">
        <f>IF(G266&gt;D266,G266-D266,0)</f>
        <v>#DIV/0!</v>
      </c>
      <c r="I266" s="13" t="e">
        <f>IF(H266&lt;0.01,"Yes","No")</f>
        <v>#DIV/0!</v>
      </c>
    </row>
    <row r="267" spans="1:9" x14ac:dyDescent="0.2">
      <c r="A267" s="35" t="str">
        <f>IF('FY23 High-Poverty Schools'!D267="yes",'FY23 High-Poverty Schools'!A267,"")</f>
        <v/>
      </c>
      <c r="B267" s="57"/>
      <c r="C267" s="56"/>
      <c r="D267" s="2" t="e">
        <f>B267/C267</f>
        <v>#DIV/0!</v>
      </c>
      <c r="E267" s="57"/>
      <c r="F267" s="56"/>
      <c r="G267" s="2" t="e">
        <f>E267/F267</f>
        <v>#DIV/0!</v>
      </c>
      <c r="H267" s="11" t="e">
        <f>IF(G267&gt;D267,G267-D267,0)</f>
        <v>#DIV/0!</v>
      </c>
      <c r="I267" s="13" t="e">
        <f>IF(H267&lt;0.01,"Yes","No")</f>
        <v>#DIV/0!</v>
      </c>
    </row>
    <row r="268" spans="1:9" x14ac:dyDescent="0.2">
      <c r="A268" s="35" t="str">
        <f>IF('FY23 High-Poverty Schools'!D268="yes",'FY23 High-Poverty Schools'!A268,"")</f>
        <v/>
      </c>
      <c r="B268" s="57"/>
      <c r="C268" s="56"/>
      <c r="D268" s="2" t="e">
        <f>B268/C268</f>
        <v>#DIV/0!</v>
      </c>
      <c r="E268" s="57"/>
      <c r="F268" s="56"/>
      <c r="G268" s="2" t="e">
        <f>E268/F268</f>
        <v>#DIV/0!</v>
      </c>
      <c r="H268" s="11" t="e">
        <f>IF(G268&gt;D268,G268-D268,0)</f>
        <v>#DIV/0!</v>
      </c>
      <c r="I268" s="13" t="e">
        <f>IF(H268&lt;0.01,"Yes","No")</f>
        <v>#DIV/0!</v>
      </c>
    </row>
    <row r="269" spans="1:9" ht="13.5" thickBot="1" x14ac:dyDescent="0.25">
      <c r="A269" s="35" t="str">
        <f>IF('FY23 High-Poverty Schools'!D269="yes",'FY23 High-Poverty Schools'!A269,"")</f>
        <v/>
      </c>
      <c r="B269" s="58"/>
      <c r="C269" s="59"/>
      <c r="D269" s="2" t="e">
        <f>B269/C269</f>
        <v>#DIV/0!</v>
      </c>
      <c r="E269" s="58"/>
      <c r="F269" s="59"/>
      <c r="G269" s="2" t="e">
        <f>E269/F269</f>
        <v>#DIV/0!</v>
      </c>
      <c r="H269" s="12" t="e">
        <f>IF(G269&gt;D269,G269-D269,0)</f>
        <v>#DIV/0!</v>
      </c>
      <c r="I269" s="13" t="e">
        <f>IF(H269&lt;0.01,"Yes","No")</f>
        <v>#DIV/0!</v>
      </c>
    </row>
    <row r="270" spans="1:9" x14ac:dyDescent="0.2">
      <c r="A270" s="23"/>
      <c r="B270" s="39"/>
      <c r="C270" s="16"/>
      <c r="D270" s="16"/>
      <c r="E270" s="39"/>
      <c r="F270" s="16"/>
      <c r="G270" s="16"/>
      <c r="H270" s="16"/>
      <c r="I270" s="24"/>
    </row>
  </sheetData>
  <sheetProtection algorithmName="SHA-512" hashValue="DAMBy26Z9WDYo2u5qQTjAYN+0SCp7Dc9SxTCBwAqBPea2UNwdO/HOv7IhzXWIpgT1D4kS8p3syJ9c70rn7UdYQ==" saltValue="oZJnUN4inKXUCI/kDyWLmA==" spinCount="100000" sheet="1"/>
  <mergeCells count="10">
    <mergeCell ref="B6:F6"/>
    <mergeCell ref="E2:G2"/>
    <mergeCell ref="B2:D2"/>
    <mergeCell ref="E5:F5"/>
    <mergeCell ref="A1:I1"/>
    <mergeCell ref="B3:C3"/>
    <mergeCell ref="B4:C4"/>
    <mergeCell ref="B5:C5"/>
    <mergeCell ref="E3:F3"/>
    <mergeCell ref="E4:F4"/>
  </mergeCells>
  <conditionalFormatting sqref="I8:I269">
    <cfRule type="expression" dxfId="8" priority="3">
      <formula>$H8:$H269&gt;0</formula>
    </cfRule>
  </conditionalFormatting>
  <conditionalFormatting sqref="G3:G4 D3:D4">
    <cfRule type="containsBlanks" dxfId="7" priority="2">
      <formula>LEN(TRIM(D3))=0</formula>
    </cfRule>
  </conditionalFormatting>
  <conditionalFormatting sqref="B8:C8 E8:F8">
    <cfRule type="containsBlanks" dxfId="6" priority="1">
      <formula>LEN(TRIM(B8))=0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3A95F-9EA6-4919-8579-D45A4B717B8D}">
  <dimension ref="A1:I269"/>
  <sheetViews>
    <sheetView showGridLines="0" tabSelected="1" workbookViewId="0">
      <pane xSplit="1" ySplit="7" topLeftCell="B8" activePane="bottomRight" state="frozenSplit"/>
      <selection pane="topRight" activeCell="C1" sqref="C1"/>
      <selection pane="bottomLeft" activeCell="A19" sqref="A19"/>
      <selection pane="bottomRight" activeCell="B24" sqref="B24"/>
    </sheetView>
  </sheetViews>
  <sheetFormatPr defaultRowHeight="15" x14ac:dyDescent="0.25"/>
  <cols>
    <col min="1" max="1" width="46.42578125" customWidth="1"/>
    <col min="2" max="2" width="28.5703125" style="32" customWidth="1"/>
    <col min="3" max="3" width="28.5703125" customWidth="1"/>
    <col min="4" max="4" width="17.85546875" customWidth="1"/>
    <col min="5" max="6" width="28.5703125" customWidth="1"/>
    <col min="7" max="7" width="17.85546875" customWidth="1"/>
    <col min="8" max="9" width="28.5703125" customWidth="1"/>
  </cols>
  <sheetData>
    <row r="1" spans="1:9" s="1" customFormat="1" ht="28.5" customHeight="1" thickBot="1" x14ac:dyDescent="0.25">
      <c r="A1" s="105" t="s">
        <v>19</v>
      </c>
      <c r="B1" s="106"/>
      <c r="C1" s="106"/>
      <c r="D1" s="106"/>
      <c r="E1" s="106"/>
      <c r="F1" s="106"/>
      <c r="G1" s="106"/>
      <c r="H1" s="106"/>
      <c r="I1" s="107"/>
    </row>
    <row r="2" spans="1:9" s="1" customFormat="1" ht="26.25" customHeight="1" thickBot="1" x14ac:dyDescent="0.25">
      <c r="A2" s="14"/>
      <c r="B2" s="100" t="s">
        <v>417</v>
      </c>
      <c r="C2" s="101"/>
      <c r="D2" s="102"/>
      <c r="E2" s="97" t="s">
        <v>10</v>
      </c>
      <c r="F2" s="98"/>
      <c r="G2" s="99"/>
      <c r="I2" s="22"/>
    </row>
    <row r="3" spans="1:9" s="1" customFormat="1" ht="26.25" customHeight="1" x14ac:dyDescent="0.2">
      <c r="A3" s="14"/>
      <c r="B3" s="108" t="s">
        <v>424</v>
      </c>
      <c r="C3" s="109"/>
      <c r="D3" s="66"/>
      <c r="E3" s="114" t="s">
        <v>20</v>
      </c>
      <c r="F3" s="115"/>
      <c r="G3" s="66"/>
      <c r="I3" s="22"/>
    </row>
    <row r="4" spans="1:9" s="1" customFormat="1" ht="26.25" customHeight="1" x14ac:dyDescent="0.2">
      <c r="A4" s="14"/>
      <c r="B4" s="110" t="s">
        <v>415</v>
      </c>
      <c r="C4" s="111"/>
      <c r="D4" s="28">
        <f>'FY23 Fiscal Equity Calculation'!D4</f>
        <v>0</v>
      </c>
      <c r="E4" s="116" t="s">
        <v>12</v>
      </c>
      <c r="F4" s="117"/>
      <c r="G4" s="30">
        <f>'FY23 Fiscal Equity Calculation'!G4</f>
        <v>0</v>
      </c>
      <c r="H4" s="14"/>
      <c r="I4" s="22"/>
    </row>
    <row r="5" spans="1:9" s="1" customFormat="1" ht="26.25" customHeight="1" thickBot="1" x14ac:dyDescent="0.25">
      <c r="A5" s="14"/>
      <c r="B5" s="112" t="s">
        <v>425</v>
      </c>
      <c r="C5" s="113"/>
      <c r="D5" s="29" t="e">
        <f>D3/D4</f>
        <v>#DIV/0!</v>
      </c>
      <c r="E5" s="103" t="s">
        <v>426</v>
      </c>
      <c r="F5" s="104"/>
      <c r="G5" s="31" t="e">
        <f>G3/G4</f>
        <v>#DIV/0!</v>
      </c>
      <c r="I5" s="22"/>
    </row>
    <row r="6" spans="1:9" s="1" customFormat="1" ht="26.25" customHeight="1" thickBot="1" x14ac:dyDescent="0.25">
      <c r="A6" s="14"/>
      <c r="B6" s="95" t="s">
        <v>427</v>
      </c>
      <c r="C6" s="96"/>
      <c r="D6" s="96"/>
      <c r="E6" s="96"/>
      <c r="F6" s="96"/>
      <c r="G6" s="67" t="e">
        <f>IF(G5&gt;D5,G5-D5,0)</f>
        <v>#DIV/0!</v>
      </c>
      <c r="H6" s="46"/>
      <c r="I6" s="22"/>
    </row>
    <row r="7" spans="1:9" s="1" customFormat="1" ht="39" thickBot="1" x14ac:dyDescent="0.25">
      <c r="A7" s="3" t="s">
        <v>13</v>
      </c>
      <c r="B7" s="4" t="s">
        <v>428</v>
      </c>
      <c r="C7" s="5" t="s">
        <v>429</v>
      </c>
      <c r="D7" s="6" t="s">
        <v>422</v>
      </c>
      <c r="E7" s="7" t="s">
        <v>430</v>
      </c>
      <c r="F7" s="8" t="s">
        <v>15</v>
      </c>
      <c r="G7" s="48" t="s">
        <v>16</v>
      </c>
      <c r="H7" s="27" t="s">
        <v>21</v>
      </c>
      <c r="I7" s="10" t="s">
        <v>22</v>
      </c>
    </row>
    <row r="8" spans="1:9" ht="15.75" thickBot="1" x14ac:dyDescent="0.3">
      <c r="A8" s="36" t="str">
        <f>'FY23 Fiscal Equity Calculation'!A8</f>
        <v/>
      </c>
      <c r="B8" s="68"/>
      <c r="C8" s="34">
        <f>VLOOKUP(A8,'FY23 Fiscal Equity Calculation'!$A$8:$G$269,3,FALSE)</f>
        <v>0</v>
      </c>
      <c r="D8" s="33" t="e">
        <f>B8/C8</f>
        <v>#DIV/0!</v>
      </c>
      <c r="E8" s="68"/>
      <c r="F8" s="34">
        <f>VLOOKUP(A8,'FY23 Fiscal Equity Calculation'!$A$8:$G$269,6,FALSE)</f>
        <v>0</v>
      </c>
      <c r="G8" s="33" t="e">
        <f>E8/F8</f>
        <v>#DIV/0!</v>
      </c>
      <c r="H8" s="41" t="e">
        <f>IF(G8&gt;D8,G8-D8,0)</f>
        <v>#DIV/0!</v>
      </c>
      <c r="I8" s="38" t="e">
        <f>IF(H8&lt;0.01,"Yes","No")</f>
        <v>#DIV/0!</v>
      </c>
    </row>
    <row r="9" spans="1:9" ht="15.75" thickBot="1" x14ac:dyDescent="0.3">
      <c r="A9" s="36" t="str">
        <f>'FY23 Fiscal Equity Calculation'!A9</f>
        <v/>
      </c>
      <c r="B9" s="69"/>
      <c r="C9" s="34">
        <f>VLOOKUP(A9,'FY23 Fiscal Equity Calculation'!$A$8:$G$269,3,FALSE)</f>
        <v>0</v>
      </c>
      <c r="D9" s="37" t="e">
        <f t="shared" ref="D9:D72" si="0">B9/C9</f>
        <v>#DIV/0!</v>
      </c>
      <c r="E9" s="69"/>
      <c r="F9" s="34">
        <f>VLOOKUP(A9,'FY23 Fiscal Equity Calculation'!$A$8:$G$269,6,FALSE)</f>
        <v>0</v>
      </c>
      <c r="G9" s="37" t="e">
        <f t="shared" ref="G9:G72" si="1">E9/F9</f>
        <v>#DIV/0!</v>
      </c>
      <c r="H9" s="42" t="e">
        <f t="shared" ref="H9:H72" si="2">IF(G9&gt;D9,G9-D9,0)</f>
        <v>#DIV/0!</v>
      </c>
      <c r="I9" s="38" t="e">
        <f t="shared" ref="I9:I72" si="3">IF(H9&lt;0.01,"Yes","No")</f>
        <v>#DIV/0!</v>
      </c>
    </row>
    <row r="10" spans="1:9" ht="15.75" thickBot="1" x14ac:dyDescent="0.3">
      <c r="A10" s="36" t="str">
        <f>'FY23 Fiscal Equity Calculation'!A10</f>
        <v/>
      </c>
      <c r="B10" s="69"/>
      <c r="C10" s="34">
        <f>VLOOKUP(A10,'FY23 Fiscal Equity Calculation'!$A$8:$G$269,3,FALSE)</f>
        <v>0</v>
      </c>
      <c r="D10" s="37" t="e">
        <f t="shared" si="0"/>
        <v>#DIV/0!</v>
      </c>
      <c r="E10" s="69"/>
      <c r="F10" s="34">
        <f>VLOOKUP(A10,'FY23 Fiscal Equity Calculation'!$A$8:$G$269,6,FALSE)</f>
        <v>0</v>
      </c>
      <c r="G10" s="37" t="e">
        <f t="shared" si="1"/>
        <v>#DIV/0!</v>
      </c>
      <c r="H10" s="42" t="e">
        <f t="shared" si="2"/>
        <v>#DIV/0!</v>
      </c>
      <c r="I10" s="38" t="e">
        <f t="shared" si="3"/>
        <v>#DIV/0!</v>
      </c>
    </row>
    <row r="11" spans="1:9" ht="15.75" thickBot="1" x14ac:dyDescent="0.3">
      <c r="A11" s="36" t="str">
        <f>'FY23 Fiscal Equity Calculation'!A11</f>
        <v/>
      </c>
      <c r="B11" s="69"/>
      <c r="C11" s="34">
        <f>VLOOKUP(A11,'FY23 Fiscal Equity Calculation'!$A$8:$G$269,3,FALSE)</f>
        <v>0</v>
      </c>
      <c r="D11" s="37" t="e">
        <f t="shared" si="0"/>
        <v>#DIV/0!</v>
      </c>
      <c r="E11" s="69"/>
      <c r="F11" s="34">
        <f>VLOOKUP(A11,'FY23 Fiscal Equity Calculation'!$A$8:$G$269,6,FALSE)</f>
        <v>0</v>
      </c>
      <c r="G11" s="37" t="e">
        <f t="shared" si="1"/>
        <v>#DIV/0!</v>
      </c>
      <c r="H11" s="42" t="e">
        <f t="shared" si="2"/>
        <v>#DIV/0!</v>
      </c>
      <c r="I11" s="38" t="e">
        <f t="shared" si="3"/>
        <v>#DIV/0!</v>
      </c>
    </row>
    <row r="12" spans="1:9" ht="15.75" thickBot="1" x14ac:dyDescent="0.3">
      <c r="A12" s="36" t="str">
        <f>'FY23 Fiscal Equity Calculation'!A12</f>
        <v/>
      </c>
      <c r="B12" s="69"/>
      <c r="C12" s="34">
        <f>VLOOKUP(A12,'FY23 Fiscal Equity Calculation'!$A$8:$G$269,3,FALSE)</f>
        <v>0</v>
      </c>
      <c r="D12" s="37" t="e">
        <f t="shared" si="0"/>
        <v>#DIV/0!</v>
      </c>
      <c r="E12" s="69"/>
      <c r="F12" s="34">
        <f>VLOOKUP(A12,'FY23 Fiscal Equity Calculation'!$A$8:$G$269,6,FALSE)</f>
        <v>0</v>
      </c>
      <c r="G12" s="37" t="e">
        <f t="shared" si="1"/>
        <v>#DIV/0!</v>
      </c>
      <c r="H12" s="42" t="e">
        <f t="shared" si="2"/>
        <v>#DIV/0!</v>
      </c>
      <c r="I12" s="38" t="e">
        <f t="shared" si="3"/>
        <v>#DIV/0!</v>
      </c>
    </row>
    <row r="13" spans="1:9" ht="15.75" thickBot="1" x14ac:dyDescent="0.3">
      <c r="A13" s="36" t="str">
        <f>'FY23 Fiscal Equity Calculation'!A13</f>
        <v/>
      </c>
      <c r="B13" s="69"/>
      <c r="C13" s="34">
        <f>VLOOKUP(A13,'FY23 Fiscal Equity Calculation'!$A$8:$G$269,3,FALSE)</f>
        <v>0</v>
      </c>
      <c r="D13" s="37" t="e">
        <f t="shared" si="0"/>
        <v>#DIV/0!</v>
      </c>
      <c r="E13" s="69"/>
      <c r="F13" s="34">
        <f>VLOOKUP(A13,'FY23 Fiscal Equity Calculation'!$A$8:$G$269,6,FALSE)</f>
        <v>0</v>
      </c>
      <c r="G13" s="37" t="e">
        <f t="shared" si="1"/>
        <v>#DIV/0!</v>
      </c>
      <c r="H13" s="42" t="e">
        <f t="shared" si="2"/>
        <v>#DIV/0!</v>
      </c>
      <c r="I13" s="38" t="e">
        <f t="shared" si="3"/>
        <v>#DIV/0!</v>
      </c>
    </row>
    <row r="14" spans="1:9" ht="15.75" thickBot="1" x14ac:dyDescent="0.3">
      <c r="A14" s="36" t="str">
        <f>'FY23 Fiscal Equity Calculation'!A14</f>
        <v/>
      </c>
      <c r="B14" s="69"/>
      <c r="C14" s="34">
        <f>VLOOKUP(A14,'FY23 Fiscal Equity Calculation'!$A$8:$G$269,3,FALSE)</f>
        <v>0</v>
      </c>
      <c r="D14" s="37" t="e">
        <f t="shared" si="0"/>
        <v>#DIV/0!</v>
      </c>
      <c r="E14" s="69"/>
      <c r="F14" s="34">
        <f>VLOOKUP(A14,'FY23 Fiscal Equity Calculation'!$A$8:$G$269,6,FALSE)</f>
        <v>0</v>
      </c>
      <c r="G14" s="37" t="e">
        <f t="shared" si="1"/>
        <v>#DIV/0!</v>
      </c>
      <c r="H14" s="42" t="e">
        <f t="shared" si="2"/>
        <v>#DIV/0!</v>
      </c>
      <c r="I14" s="38" t="e">
        <f t="shared" si="3"/>
        <v>#DIV/0!</v>
      </c>
    </row>
    <row r="15" spans="1:9" ht="15.75" thickBot="1" x14ac:dyDescent="0.3">
      <c r="A15" s="36" t="str">
        <f>'FY23 Fiscal Equity Calculation'!A15</f>
        <v/>
      </c>
      <c r="B15" s="69"/>
      <c r="C15" s="34">
        <f>VLOOKUP(A15,'FY23 Fiscal Equity Calculation'!$A$8:$G$269,3,FALSE)</f>
        <v>0</v>
      </c>
      <c r="D15" s="37" t="e">
        <f t="shared" si="0"/>
        <v>#DIV/0!</v>
      </c>
      <c r="E15" s="69"/>
      <c r="F15" s="34">
        <f>VLOOKUP(A15,'FY23 Fiscal Equity Calculation'!$A$8:$G$269,6,FALSE)</f>
        <v>0</v>
      </c>
      <c r="G15" s="37" t="e">
        <f t="shared" si="1"/>
        <v>#DIV/0!</v>
      </c>
      <c r="H15" s="42" t="e">
        <f t="shared" si="2"/>
        <v>#DIV/0!</v>
      </c>
      <c r="I15" s="38" t="e">
        <f t="shared" si="3"/>
        <v>#DIV/0!</v>
      </c>
    </row>
    <row r="16" spans="1:9" ht="15.75" thickBot="1" x14ac:dyDescent="0.3">
      <c r="A16" s="36" t="str">
        <f>'FY23 Fiscal Equity Calculation'!A16</f>
        <v/>
      </c>
      <c r="B16" s="69"/>
      <c r="C16" s="34">
        <f>VLOOKUP(A16,'FY23 Fiscal Equity Calculation'!$A$8:$G$269,3,FALSE)</f>
        <v>0</v>
      </c>
      <c r="D16" s="37" t="e">
        <f t="shared" si="0"/>
        <v>#DIV/0!</v>
      </c>
      <c r="E16" s="69"/>
      <c r="F16" s="34">
        <f>VLOOKUP(A16,'FY23 Fiscal Equity Calculation'!$A$8:$G$269,6,FALSE)</f>
        <v>0</v>
      </c>
      <c r="G16" s="37" t="e">
        <f t="shared" si="1"/>
        <v>#DIV/0!</v>
      </c>
      <c r="H16" s="42" t="e">
        <f t="shared" si="2"/>
        <v>#DIV/0!</v>
      </c>
      <c r="I16" s="38" t="e">
        <f t="shared" si="3"/>
        <v>#DIV/0!</v>
      </c>
    </row>
    <row r="17" spans="1:9" ht="15.75" thickBot="1" x14ac:dyDescent="0.3">
      <c r="A17" s="36" t="str">
        <f>'FY23 Fiscal Equity Calculation'!A17</f>
        <v/>
      </c>
      <c r="B17" s="69"/>
      <c r="C17" s="34">
        <f>VLOOKUP(A17,'FY23 Fiscal Equity Calculation'!$A$8:$G$269,3,FALSE)</f>
        <v>0</v>
      </c>
      <c r="D17" s="37" t="e">
        <f t="shared" si="0"/>
        <v>#DIV/0!</v>
      </c>
      <c r="E17" s="69"/>
      <c r="F17" s="34">
        <f>VLOOKUP(A17,'FY23 Fiscal Equity Calculation'!$A$8:$G$269,6,FALSE)</f>
        <v>0</v>
      </c>
      <c r="G17" s="37" t="e">
        <f t="shared" si="1"/>
        <v>#DIV/0!</v>
      </c>
      <c r="H17" s="42" t="e">
        <f t="shared" si="2"/>
        <v>#DIV/0!</v>
      </c>
      <c r="I17" s="38" t="e">
        <f t="shared" si="3"/>
        <v>#DIV/0!</v>
      </c>
    </row>
    <row r="18" spans="1:9" ht="15.75" thickBot="1" x14ac:dyDescent="0.3">
      <c r="A18" s="36" t="str">
        <f>'FY23 Fiscal Equity Calculation'!A18</f>
        <v/>
      </c>
      <c r="B18" s="69"/>
      <c r="C18" s="34">
        <f>VLOOKUP(A18,'FY23 Fiscal Equity Calculation'!$A$8:$G$269,3,FALSE)</f>
        <v>0</v>
      </c>
      <c r="D18" s="37" t="e">
        <f t="shared" si="0"/>
        <v>#DIV/0!</v>
      </c>
      <c r="E18" s="69"/>
      <c r="F18" s="34">
        <f>VLOOKUP(A18,'FY23 Fiscal Equity Calculation'!$A$8:$G$269,6,FALSE)</f>
        <v>0</v>
      </c>
      <c r="G18" s="37" t="e">
        <f t="shared" si="1"/>
        <v>#DIV/0!</v>
      </c>
      <c r="H18" s="42" t="e">
        <f t="shared" si="2"/>
        <v>#DIV/0!</v>
      </c>
      <c r="I18" s="38" t="e">
        <f t="shared" si="3"/>
        <v>#DIV/0!</v>
      </c>
    </row>
    <row r="19" spans="1:9" ht="15.75" thickBot="1" x14ac:dyDescent="0.3">
      <c r="A19" s="36" t="str">
        <f>'FY23 Fiscal Equity Calculation'!A19</f>
        <v/>
      </c>
      <c r="B19" s="69"/>
      <c r="C19" s="34">
        <f>VLOOKUP(A19,'FY23 Fiscal Equity Calculation'!$A$8:$G$269,3,FALSE)</f>
        <v>0</v>
      </c>
      <c r="D19" s="37" t="e">
        <f t="shared" si="0"/>
        <v>#DIV/0!</v>
      </c>
      <c r="E19" s="69"/>
      <c r="F19" s="34">
        <f>VLOOKUP(A19,'FY23 Fiscal Equity Calculation'!$A$8:$G$269,6,FALSE)</f>
        <v>0</v>
      </c>
      <c r="G19" s="37" t="e">
        <f t="shared" si="1"/>
        <v>#DIV/0!</v>
      </c>
      <c r="H19" s="42" t="e">
        <f t="shared" si="2"/>
        <v>#DIV/0!</v>
      </c>
      <c r="I19" s="38" t="e">
        <f t="shared" si="3"/>
        <v>#DIV/0!</v>
      </c>
    </row>
    <row r="20" spans="1:9" ht="15.75" thickBot="1" x14ac:dyDescent="0.3">
      <c r="A20" s="36" t="str">
        <f>'FY23 Fiscal Equity Calculation'!A20</f>
        <v/>
      </c>
      <c r="B20" s="69"/>
      <c r="C20" s="34">
        <f>VLOOKUP(A20,'FY23 Fiscal Equity Calculation'!$A$8:$G$269,3,FALSE)</f>
        <v>0</v>
      </c>
      <c r="D20" s="37" t="e">
        <f t="shared" si="0"/>
        <v>#DIV/0!</v>
      </c>
      <c r="E20" s="69"/>
      <c r="F20" s="34">
        <f>VLOOKUP(A20,'FY23 Fiscal Equity Calculation'!$A$8:$G$269,6,FALSE)</f>
        <v>0</v>
      </c>
      <c r="G20" s="37" t="e">
        <f t="shared" si="1"/>
        <v>#DIV/0!</v>
      </c>
      <c r="H20" s="42" t="e">
        <f t="shared" si="2"/>
        <v>#DIV/0!</v>
      </c>
      <c r="I20" s="38" t="e">
        <f t="shared" si="3"/>
        <v>#DIV/0!</v>
      </c>
    </row>
    <row r="21" spans="1:9" ht="15.75" thickBot="1" x14ac:dyDescent="0.3">
      <c r="A21" s="36" t="str">
        <f>'FY23 Fiscal Equity Calculation'!A21</f>
        <v/>
      </c>
      <c r="B21" s="69"/>
      <c r="C21" s="34">
        <f>VLOOKUP(A21,'FY23 Fiscal Equity Calculation'!$A$8:$G$269,3,FALSE)</f>
        <v>0</v>
      </c>
      <c r="D21" s="37" t="e">
        <f t="shared" si="0"/>
        <v>#DIV/0!</v>
      </c>
      <c r="E21" s="69"/>
      <c r="F21" s="34">
        <f>VLOOKUP(A21,'FY23 Fiscal Equity Calculation'!$A$8:$G$269,6,FALSE)</f>
        <v>0</v>
      </c>
      <c r="G21" s="37" t="e">
        <f t="shared" si="1"/>
        <v>#DIV/0!</v>
      </c>
      <c r="H21" s="42" t="e">
        <f t="shared" si="2"/>
        <v>#DIV/0!</v>
      </c>
      <c r="I21" s="38" t="e">
        <f t="shared" si="3"/>
        <v>#DIV/0!</v>
      </c>
    </row>
    <row r="22" spans="1:9" ht="15.75" thickBot="1" x14ac:dyDescent="0.3">
      <c r="A22" s="36" t="str">
        <f>'FY23 Fiscal Equity Calculation'!A22</f>
        <v/>
      </c>
      <c r="B22" s="69"/>
      <c r="C22" s="34">
        <f>VLOOKUP(A22,'FY23 Fiscal Equity Calculation'!$A$8:$G$269,3,FALSE)</f>
        <v>0</v>
      </c>
      <c r="D22" s="37" t="e">
        <f t="shared" si="0"/>
        <v>#DIV/0!</v>
      </c>
      <c r="E22" s="69"/>
      <c r="F22" s="34">
        <f>VLOOKUP(A22,'FY23 Fiscal Equity Calculation'!$A$8:$G$269,6,FALSE)</f>
        <v>0</v>
      </c>
      <c r="G22" s="37" t="e">
        <f t="shared" si="1"/>
        <v>#DIV/0!</v>
      </c>
      <c r="H22" s="42" t="e">
        <f t="shared" si="2"/>
        <v>#DIV/0!</v>
      </c>
      <c r="I22" s="38" t="e">
        <f t="shared" si="3"/>
        <v>#DIV/0!</v>
      </c>
    </row>
    <row r="23" spans="1:9" ht="15.75" thickBot="1" x14ac:dyDescent="0.3">
      <c r="A23" s="36" t="str">
        <f>'FY23 Fiscal Equity Calculation'!A23</f>
        <v/>
      </c>
      <c r="B23" s="69"/>
      <c r="C23" s="34">
        <f>VLOOKUP(A23,'FY23 Fiscal Equity Calculation'!$A$8:$G$269,3,FALSE)</f>
        <v>0</v>
      </c>
      <c r="D23" s="37" t="e">
        <f t="shared" si="0"/>
        <v>#DIV/0!</v>
      </c>
      <c r="E23" s="69"/>
      <c r="F23" s="34">
        <f>VLOOKUP(A23,'FY23 Fiscal Equity Calculation'!$A$8:$G$269,6,FALSE)</f>
        <v>0</v>
      </c>
      <c r="G23" s="37" t="e">
        <f t="shared" si="1"/>
        <v>#DIV/0!</v>
      </c>
      <c r="H23" s="42" t="e">
        <f t="shared" si="2"/>
        <v>#DIV/0!</v>
      </c>
      <c r="I23" s="38" t="e">
        <f t="shared" si="3"/>
        <v>#DIV/0!</v>
      </c>
    </row>
    <row r="24" spans="1:9" ht="15.75" thickBot="1" x14ac:dyDescent="0.3">
      <c r="A24" s="36" t="str">
        <f>'FY23 Fiscal Equity Calculation'!A24</f>
        <v/>
      </c>
      <c r="B24" s="69"/>
      <c r="C24" s="34">
        <f>VLOOKUP(A24,'FY23 Fiscal Equity Calculation'!$A$8:$G$269,3,FALSE)</f>
        <v>0</v>
      </c>
      <c r="D24" s="37" t="e">
        <f t="shared" si="0"/>
        <v>#DIV/0!</v>
      </c>
      <c r="E24" s="69"/>
      <c r="F24" s="34">
        <f>VLOOKUP(A24,'FY23 Fiscal Equity Calculation'!$A$8:$G$269,6,FALSE)</f>
        <v>0</v>
      </c>
      <c r="G24" s="37" t="e">
        <f t="shared" si="1"/>
        <v>#DIV/0!</v>
      </c>
      <c r="H24" s="42" t="e">
        <f t="shared" si="2"/>
        <v>#DIV/0!</v>
      </c>
      <c r="I24" s="38" t="e">
        <f t="shared" si="3"/>
        <v>#DIV/0!</v>
      </c>
    </row>
    <row r="25" spans="1:9" ht="15.75" thickBot="1" x14ac:dyDescent="0.3">
      <c r="A25" s="36" t="str">
        <f>'FY23 Fiscal Equity Calculation'!A25</f>
        <v/>
      </c>
      <c r="B25" s="69"/>
      <c r="C25" s="34">
        <f>VLOOKUP(A25,'FY23 Fiscal Equity Calculation'!$A$8:$G$269,3,FALSE)</f>
        <v>0</v>
      </c>
      <c r="D25" s="37" t="e">
        <f t="shared" si="0"/>
        <v>#DIV/0!</v>
      </c>
      <c r="E25" s="69"/>
      <c r="F25" s="34">
        <f>VLOOKUP(A25,'FY23 Fiscal Equity Calculation'!$A$8:$G$269,6,FALSE)</f>
        <v>0</v>
      </c>
      <c r="G25" s="37" t="e">
        <f t="shared" si="1"/>
        <v>#DIV/0!</v>
      </c>
      <c r="H25" s="42" t="e">
        <f t="shared" si="2"/>
        <v>#DIV/0!</v>
      </c>
      <c r="I25" s="38" t="e">
        <f t="shared" si="3"/>
        <v>#DIV/0!</v>
      </c>
    </row>
    <row r="26" spans="1:9" ht="15.75" thickBot="1" x14ac:dyDescent="0.3">
      <c r="A26" s="36" t="str">
        <f>'FY23 Fiscal Equity Calculation'!A26</f>
        <v/>
      </c>
      <c r="B26" s="69"/>
      <c r="C26" s="34">
        <f>VLOOKUP(A26,'FY23 Fiscal Equity Calculation'!$A$8:$G$269,3,FALSE)</f>
        <v>0</v>
      </c>
      <c r="D26" s="37" t="e">
        <f t="shared" si="0"/>
        <v>#DIV/0!</v>
      </c>
      <c r="E26" s="69"/>
      <c r="F26" s="34">
        <f>VLOOKUP(A26,'FY23 Fiscal Equity Calculation'!$A$8:$G$269,6,FALSE)</f>
        <v>0</v>
      </c>
      <c r="G26" s="37" t="e">
        <f t="shared" si="1"/>
        <v>#DIV/0!</v>
      </c>
      <c r="H26" s="42" t="e">
        <f t="shared" si="2"/>
        <v>#DIV/0!</v>
      </c>
      <c r="I26" s="38" t="e">
        <f t="shared" si="3"/>
        <v>#DIV/0!</v>
      </c>
    </row>
    <row r="27" spans="1:9" ht="15.75" thickBot="1" x14ac:dyDescent="0.3">
      <c r="A27" s="36" t="str">
        <f>'FY23 Fiscal Equity Calculation'!A27</f>
        <v/>
      </c>
      <c r="B27" s="69"/>
      <c r="C27" s="34">
        <f>VLOOKUP(A27,'FY23 Fiscal Equity Calculation'!$A$8:$G$269,3,FALSE)</f>
        <v>0</v>
      </c>
      <c r="D27" s="37" t="e">
        <f t="shared" si="0"/>
        <v>#DIV/0!</v>
      </c>
      <c r="E27" s="69"/>
      <c r="F27" s="34">
        <f>VLOOKUP(A27,'FY23 Fiscal Equity Calculation'!$A$8:$G$269,6,FALSE)</f>
        <v>0</v>
      </c>
      <c r="G27" s="37" t="e">
        <f t="shared" si="1"/>
        <v>#DIV/0!</v>
      </c>
      <c r="H27" s="42" t="e">
        <f t="shared" si="2"/>
        <v>#DIV/0!</v>
      </c>
      <c r="I27" s="38" t="e">
        <f t="shared" si="3"/>
        <v>#DIV/0!</v>
      </c>
    </row>
    <row r="28" spans="1:9" ht="15.75" thickBot="1" x14ac:dyDescent="0.3">
      <c r="A28" s="36" t="str">
        <f>'FY23 Fiscal Equity Calculation'!A28</f>
        <v/>
      </c>
      <c r="B28" s="69"/>
      <c r="C28" s="34">
        <f>VLOOKUP(A28,'FY23 Fiscal Equity Calculation'!$A$8:$G$269,3,FALSE)</f>
        <v>0</v>
      </c>
      <c r="D28" s="37" t="e">
        <f t="shared" si="0"/>
        <v>#DIV/0!</v>
      </c>
      <c r="E28" s="69"/>
      <c r="F28" s="34">
        <f>VLOOKUP(A28,'FY23 Fiscal Equity Calculation'!$A$8:$G$269,6,FALSE)</f>
        <v>0</v>
      </c>
      <c r="G28" s="37" t="e">
        <f t="shared" si="1"/>
        <v>#DIV/0!</v>
      </c>
      <c r="H28" s="42" t="e">
        <f t="shared" si="2"/>
        <v>#DIV/0!</v>
      </c>
      <c r="I28" s="38" t="e">
        <f t="shared" si="3"/>
        <v>#DIV/0!</v>
      </c>
    </row>
    <row r="29" spans="1:9" ht="15.75" thickBot="1" x14ac:dyDescent="0.3">
      <c r="A29" s="36" t="str">
        <f>'FY23 Fiscal Equity Calculation'!A29</f>
        <v/>
      </c>
      <c r="B29" s="69"/>
      <c r="C29" s="34">
        <f>VLOOKUP(A29,'FY23 Fiscal Equity Calculation'!$A$8:$G$269,3,FALSE)</f>
        <v>0</v>
      </c>
      <c r="D29" s="37" t="e">
        <f t="shared" si="0"/>
        <v>#DIV/0!</v>
      </c>
      <c r="E29" s="69"/>
      <c r="F29" s="34">
        <f>VLOOKUP(A29,'FY23 Fiscal Equity Calculation'!$A$8:$G$269,6,FALSE)</f>
        <v>0</v>
      </c>
      <c r="G29" s="37" t="e">
        <f t="shared" si="1"/>
        <v>#DIV/0!</v>
      </c>
      <c r="H29" s="42" t="e">
        <f t="shared" si="2"/>
        <v>#DIV/0!</v>
      </c>
      <c r="I29" s="38" t="e">
        <f t="shared" si="3"/>
        <v>#DIV/0!</v>
      </c>
    </row>
    <row r="30" spans="1:9" ht="15.75" thickBot="1" x14ac:dyDescent="0.3">
      <c r="A30" s="36" t="str">
        <f>'FY23 Fiscal Equity Calculation'!A30</f>
        <v/>
      </c>
      <c r="B30" s="69"/>
      <c r="C30" s="34">
        <f>VLOOKUP(A30,'FY23 Fiscal Equity Calculation'!$A$8:$G$269,3,FALSE)</f>
        <v>0</v>
      </c>
      <c r="D30" s="37" t="e">
        <f t="shared" si="0"/>
        <v>#DIV/0!</v>
      </c>
      <c r="E30" s="69"/>
      <c r="F30" s="34">
        <f>VLOOKUP(A30,'FY23 Fiscal Equity Calculation'!$A$8:$G$269,6,FALSE)</f>
        <v>0</v>
      </c>
      <c r="G30" s="37" t="e">
        <f t="shared" si="1"/>
        <v>#DIV/0!</v>
      </c>
      <c r="H30" s="42" t="e">
        <f t="shared" si="2"/>
        <v>#DIV/0!</v>
      </c>
      <c r="I30" s="38" t="e">
        <f t="shared" si="3"/>
        <v>#DIV/0!</v>
      </c>
    </row>
    <row r="31" spans="1:9" ht="15.75" thickBot="1" x14ac:dyDescent="0.3">
      <c r="A31" s="36" t="str">
        <f>'FY23 Fiscal Equity Calculation'!A31</f>
        <v/>
      </c>
      <c r="B31" s="69"/>
      <c r="C31" s="34">
        <f>VLOOKUP(A31,'FY23 Fiscal Equity Calculation'!$A$8:$G$269,3,FALSE)</f>
        <v>0</v>
      </c>
      <c r="D31" s="37" t="e">
        <f t="shared" si="0"/>
        <v>#DIV/0!</v>
      </c>
      <c r="E31" s="69"/>
      <c r="F31" s="34">
        <f>VLOOKUP(A31,'FY23 Fiscal Equity Calculation'!$A$8:$G$269,6,FALSE)</f>
        <v>0</v>
      </c>
      <c r="G31" s="37" t="e">
        <f t="shared" si="1"/>
        <v>#DIV/0!</v>
      </c>
      <c r="H31" s="42" t="e">
        <f t="shared" si="2"/>
        <v>#DIV/0!</v>
      </c>
      <c r="I31" s="38" t="e">
        <f t="shared" si="3"/>
        <v>#DIV/0!</v>
      </c>
    </row>
    <row r="32" spans="1:9" ht="15.75" thickBot="1" x14ac:dyDescent="0.3">
      <c r="A32" s="36" t="str">
        <f>'FY23 Fiscal Equity Calculation'!A32</f>
        <v/>
      </c>
      <c r="B32" s="69"/>
      <c r="C32" s="34">
        <f>VLOOKUP(A32,'FY23 Fiscal Equity Calculation'!$A$8:$G$269,3,FALSE)</f>
        <v>0</v>
      </c>
      <c r="D32" s="37" t="e">
        <f t="shared" si="0"/>
        <v>#DIV/0!</v>
      </c>
      <c r="E32" s="69"/>
      <c r="F32" s="34">
        <f>VLOOKUP(A32,'FY23 Fiscal Equity Calculation'!$A$8:$G$269,6,FALSE)</f>
        <v>0</v>
      </c>
      <c r="G32" s="37" t="e">
        <f t="shared" si="1"/>
        <v>#DIV/0!</v>
      </c>
      <c r="H32" s="42" t="e">
        <f t="shared" si="2"/>
        <v>#DIV/0!</v>
      </c>
      <c r="I32" s="38" t="e">
        <f t="shared" si="3"/>
        <v>#DIV/0!</v>
      </c>
    </row>
    <row r="33" spans="1:9" ht="15.75" thickBot="1" x14ac:dyDescent="0.3">
      <c r="A33" s="36" t="str">
        <f>'FY23 Fiscal Equity Calculation'!A33</f>
        <v/>
      </c>
      <c r="B33" s="69"/>
      <c r="C33" s="34">
        <f>VLOOKUP(A33,'FY23 Fiscal Equity Calculation'!$A$8:$G$269,3,FALSE)</f>
        <v>0</v>
      </c>
      <c r="D33" s="37" t="e">
        <f t="shared" si="0"/>
        <v>#DIV/0!</v>
      </c>
      <c r="E33" s="69"/>
      <c r="F33" s="34">
        <f>VLOOKUP(A33,'FY23 Fiscal Equity Calculation'!$A$8:$G$269,6,FALSE)</f>
        <v>0</v>
      </c>
      <c r="G33" s="37" t="e">
        <f t="shared" si="1"/>
        <v>#DIV/0!</v>
      </c>
      <c r="H33" s="42" t="e">
        <f t="shared" si="2"/>
        <v>#DIV/0!</v>
      </c>
      <c r="I33" s="38" t="e">
        <f t="shared" si="3"/>
        <v>#DIV/0!</v>
      </c>
    </row>
    <row r="34" spans="1:9" ht="15.75" thickBot="1" x14ac:dyDescent="0.3">
      <c r="A34" s="36" t="str">
        <f>'FY23 Fiscal Equity Calculation'!A34</f>
        <v/>
      </c>
      <c r="B34" s="69"/>
      <c r="C34" s="34">
        <f>VLOOKUP(A34,'FY23 Fiscal Equity Calculation'!$A$8:$G$269,3,FALSE)</f>
        <v>0</v>
      </c>
      <c r="D34" s="37" t="e">
        <f t="shared" si="0"/>
        <v>#DIV/0!</v>
      </c>
      <c r="E34" s="69"/>
      <c r="F34" s="34">
        <f>VLOOKUP(A34,'FY23 Fiscal Equity Calculation'!$A$8:$G$269,6,FALSE)</f>
        <v>0</v>
      </c>
      <c r="G34" s="37" t="e">
        <f t="shared" si="1"/>
        <v>#DIV/0!</v>
      </c>
      <c r="H34" s="42" t="e">
        <f t="shared" si="2"/>
        <v>#DIV/0!</v>
      </c>
      <c r="I34" s="38" t="e">
        <f t="shared" si="3"/>
        <v>#DIV/0!</v>
      </c>
    </row>
    <row r="35" spans="1:9" ht="15.75" thickBot="1" x14ac:dyDescent="0.3">
      <c r="A35" s="36" t="str">
        <f>'FY23 Fiscal Equity Calculation'!A35</f>
        <v/>
      </c>
      <c r="B35" s="69"/>
      <c r="C35" s="34">
        <f>VLOOKUP(A35,'FY23 Fiscal Equity Calculation'!$A$8:$G$269,3,FALSE)</f>
        <v>0</v>
      </c>
      <c r="D35" s="37" t="e">
        <f t="shared" si="0"/>
        <v>#DIV/0!</v>
      </c>
      <c r="E35" s="69"/>
      <c r="F35" s="34">
        <f>VLOOKUP(A35,'FY23 Fiscal Equity Calculation'!$A$8:$G$269,6,FALSE)</f>
        <v>0</v>
      </c>
      <c r="G35" s="37" t="e">
        <f t="shared" si="1"/>
        <v>#DIV/0!</v>
      </c>
      <c r="H35" s="42" t="e">
        <f t="shared" si="2"/>
        <v>#DIV/0!</v>
      </c>
      <c r="I35" s="38" t="e">
        <f t="shared" si="3"/>
        <v>#DIV/0!</v>
      </c>
    </row>
    <row r="36" spans="1:9" ht="15.75" thickBot="1" x14ac:dyDescent="0.3">
      <c r="A36" s="36" t="str">
        <f>'FY23 Fiscal Equity Calculation'!A36</f>
        <v/>
      </c>
      <c r="B36" s="69"/>
      <c r="C36" s="34">
        <f>VLOOKUP(A36,'FY23 Fiscal Equity Calculation'!$A$8:$G$269,3,FALSE)</f>
        <v>0</v>
      </c>
      <c r="D36" s="37" t="e">
        <f t="shared" si="0"/>
        <v>#DIV/0!</v>
      </c>
      <c r="E36" s="69"/>
      <c r="F36" s="34">
        <f>VLOOKUP(A36,'FY23 Fiscal Equity Calculation'!$A$8:$G$269,6,FALSE)</f>
        <v>0</v>
      </c>
      <c r="G36" s="37" t="e">
        <f t="shared" si="1"/>
        <v>#DIV/0!</v>
      </c>
      <c r="H36" s="42" t="e">
        <f t="shared" si="2"/>
        <v>#DIV/0!</v>
      </c>
      <c r="I36" s="38" t="e">
        <f t="shared" si="3"/>
        <v>#DIV/0!</v>
      </c>
    </row>
    <row r="37" spans="1:9" ht="15.75" thickBot="1" x14ac:dyDescent="0.3">
      <c r="A37" s="36" t="str">
        <f>'FY23 Fiscal Equity Calculation'!A37</f>
        <v/>
      </c>
      <c r="B37" s="69"/>
      <c r="C37" s="34">
        <f>VLOOKUP(A37,'FY23 Fiscal Equity Calculation'!$A$8:$G$269,3,FALSE)</f>
        <v>0</v>
      </c>
      <c r="D37" s="37" t="e">
        <f t="shared" si="0"/>
        <v>#DIV/0!</v>
      </c>
      <c r="E37" s="69"/>
      <c r="F37" s="34">
        <f>VLOOKUP(A37,'FY23 Fiscal Equity Calculation'!$A$8:$G$269,6,FALSE)</f>
        <v>0</v>
      </c>
      <c r="G37" s="37" t="e">
        <f t="shared" si="1"/>
        <v>#DIV/0!</v>
      </c>
      <c r="H37" s="42" t="e">
        <f t="shared" si="2"/>
        <v>#DIV/0!</v>
      </c>
      <c r="I37" s="38" t="e">
        <f t="shared" si="3"/>
        <v>#DIV/0!</v>
      </c>
    </row>
    <row r="38" spans="1:9" ht="15.75" thickBot="1" x14ac:dyDescent="0.3">
      <c r="A38" s="36" t="str">
        <f>'FY23 Fiscal Equity Calculation'!A38</f>
        <v/>
      </c>
      <c r="B38" s="69"/>
      <c r="C38" s="34">
        <f>VLOOKUP(A38,'FY23 Fiscal Equity Calculation'!$A$8:$G$269,3,FALSE)</f>
        <v>0</v>
      </c>
      <c r="D38" s="37" t="e">
        <f t="shared" si="0"/>
        <v>#DIV/0!</v>
      </c>
      <c r="E38" s="69"/>
      <c r="F38" s="34">
        <f>VLOOKUP(A38,'FY23 Fiscal Equity Calculation'!$A$8:$G$269,6,FALSE)</f>
        <v>0</v>
      </c>
      <c r="G38" s="37" t="e">
        <f t="shared" si="1"/>
        <v>#DIV/0!</v>
      </c>
      <c r="H38" s="42" t="e">
        <f t="shared" si="2"/>
        <v>#DIV/0!</v>
      </c>
      <c r="I38" s="38" t="e">
        <f t="shared" si="3"/>
        <v>#DIV/0!</v>
      </c>
    </row>
    <row r="39" spans="1:9" ht="15.75" thickBot="1" x14ac:dyDescent="0.3">
      <c r="A39" s="36" t="str">
        <f>'FY23 Fiscal Equity Calculation'!A39</f>
        <v/>
      </c>
      <c r="B39" s="69"/>
      <c r="C39" s="34">
        <f>VLOOKUP(A39,'FY23 Fiscal Equity Calculation'!$A$8:$G$269,3,FALSE)</f>
        <v>0</v>
      </c>
      <c r="D39" s="37" t="e">
        <f t="shared" si="0"/>
        <v>#DIV/0!</v>
      </c>
      <c r="E39" s="69"/>
      <c r="F39" s="34">
        <f>VLOOKUP(A39,'FY23 Fiscal Equity Calculation'!$A$8:$G$269,6,FALSE)</f>
        <v>0</v>
      </c>
      <c r="G39" s="37" t="e">
        <f t="shared" si="1"/>
        <v>#DIV/0!</v>
      </c>
      <c r="H39" s="42" t="e">
        <f t="shared" si="2"/>
        <v>#DIV/0!</v>
      </c>
      <c r="I39" s="38" t="e">
        <f t="shared" si="3"/>
        <v>#DIV/0!</v>
      </c>
    </row>
    <row r="40" spans="1:9" ht="15.75" thickBot="1" x14ac:dyDescent="0.3">
      <c r="A40" s="36" t="str">
        <f>'FY23 Fiscal Equity Calculation'!A40</f>
        <v/>
      </c>
      <c r="B40" s="69"/>
      <c r="C40" s="34">
        <f>VLOOKUP(A40,'FY23 Fiscal Equity Calculation'!$A$8:$G$269,3,FALSE)</f>
        <v>0</v>
      </c>
      <c r="D40" s="37" t="e">
        <f t="shared" si="0"/>
        <v>#DIV/0!</v>
      </c>
      <c r="E40" s="69"/>
      <c r="F40" s="34">
        <f>VLOOKUP(A40,'FY23 Fiscal Equity Calculation'!$A$8:$G$269,6,FALSE)</f>
        <v>0</v>
      </c>
      <c r="G40" s="37" t="e">
        <f t="shared" si="1"/>
        <v>#DIV/0!</v>
      </c>
      <c r="H40" s="42" t="e">
        <f t="shared" si="2"/>
        <v>#DIV/0!</v>
      </c>
      <c r="I40" s="38" t="e">
        <f t="shared" si="3"/>
        <v>#DIV/0!</v>
      </c>
    </row>
    <row r="41" spans="1:9" ht="15.75" thickBot="1" x14ac:dyDescent="0.3">
      <c r="A41" s="36" t="str">
        <f>'FY23 Fiscal Equity Calculation'!A41</f>
        <v/>
      </c>
      <c r="B41" s="69"/>
      <c r="C41" s="34">
        <f>VLOOKUP(A41,'FY23 Fiscal Equity Calculation'!$A$8:$G$269,3,FALSE)</f>
        <v>0</v>
      </c>
      <c r="D41" s="37" t="e">
        <f t="shared" si="0"/>
        <v>#DIV/0!</v>
      </c>
      <c r="E41" s="69"/>
      <c r="F41" s="34">
        <f>VLOOKUP(A41,'FY23 Fiscal Equity Calculation'!$A$8:$G$269,6,FALSE)</f>
        <v>0</v>
      </c>
      <c r="G41" s="37" t="e">
        <f t="shared" si="1"/>
        <v>#DIV/0!</v>
      </c>
      <c r="H41" s="42" t="e">
        <f t="shared" si="2"/>
        <v>#DIV/0!</v>
      </c>
      <c r="I41" s="38" t="e">
        <f t="shared" si="3"/>
        <v>#DIV/0!</v>
      </c>
    </row>
    <row r="42" spans="1:9" ht="15.75" thickBot="1" x14ac:dyDescent="0.3">
      <c r="A42" s="36" t="str">
        <f>'FY23 Fiscal Equity Calculation'!A42</f>
        <v/>
      </c>
      <c r="B42" s="69"/>
      <c r="C42" s="34">
        <f>VLOOKUP(A42,'FY23 Fiscal Equity Calculation'!$A$8:$G$269,3,FALSE)</f>
        <v>0</v>
      </c>
      <c r="D42" s="37" t="e">
        <f t="shared" si="0"/>
        <v>#DIV/0!</v>
      </c>
      <c r="E42" s="69"/>
      <c r="F42" s="34">
        <f>VLOOKUP(A42,'FY23 Fiscal Equity Calculation'!$A$8:$G$269,6,FALSE)</f>
        <v>0</v>
      </c>
      <c r="G42" s="37" t="e">
        <f t="shared" si="1"/>
        <v>#DIV/0!</v>
      </c>
      <c r="H42" s="42" t="e">
        <f t="shared" si="2"/>
        <v>#DIV/0!</v>
      </c>
      <c r="I42" s="38" t="e">
        <f t="shared" si="3"/>
        <v>#DIV/0!</v>
      </c>
    </row>
    <row r="43" spans="1:9" ht="15.75" thickBot="1" x14ac:dyDescent="0.3">
      <c r="A43" s="36" t="str">
        <f>'FY23 Fiscal Equity Calculation'!A43</f>
        <v/>
      </c>
      <c r="B43" s="69"/>
      <c r="C43" s="34">
        <f>VLOOKUP(A43,'FY23 Fiscal Equity Calculation'!$A$8:$G$269,3,FALSE)</f>
        <v>0</v>
      </c>
      <c r="D43" s="37" t="e">
        <f t="shared" si="0"/>
        <v>#DIV/0!</v>
      </c>
      <c r="E43" s="69"/>
      <c r="F43" s="34">
        <f>VLOOKUP(A43,'FY23 Fiscal Equity Calculation'!$A$8:$G$269,6,FALSE)</f>
        <v>0</v>
      </c>
      <c r="G43" s="37" t="e">
        <f t="shared" si="1"/>
        <v>#DIV/0!</v>
      </c>
      <c r="H43" s="42" t="e">
        <f t="shared" si="2"/>
        <v>#DIV/0!</v>
      </c>
      <c r="I43" s="38" t="e">
        <f t="shared" si="3"/>
        <v>#DIV/0!</v>
      </c>
    </row>
    <row r="44" spans="1:9" ht="15.75" thickBot="1" x14ac:dyDescent="0.3">
      <c r="A44" s="36" t="str">
        <f>'FY23 Fiscal Equity Calculation'!A44</f>
        <v/>
      </c>
      <c r="B44" s="69"/>
      <c r="C44" s="34">
        <f>VLOOKUP(A44,'FY23 Fiscal Equity Calculation'!$A$8:$G$269,3,FALSE)</f>
        <v>0</v>
      </c>
      <c r="D44" s="37" t="e">
        <f t="shared" si="0"/>
        <v>#DIV/0!</v>
      </c>
      <c r="E44" s="69"/>
      <c r="F44" s="34">
        <f>VLOOKUP(A44,'FY23 Fiscal Equity Calculation'!$A$8:$G$269,6,FALSE)</f>
        <v>0</v>
      </c>
      <c r="G44" s="37" t="e">
        <f t="shared" si="1"/>
        <v>#DIV/0!</v>
      </c>
      <c r="H44" s="42" t="e">
        <f t="shared" si="2"/>
        <v>#DIV/0!</v>
      </c>
      <c r="I44" s="38" t="e">
        <f t="shared" si="3"/>
        <v>#DIV/0!</v>
      </c>
    </row>
    <row r="45" spans="1:9" ht="15.75" thickBot="1" x14ac:dyDescent="0.3">
      <c r="A45" s="36" t="str">
        <f>'FY23 Fiscal Equity Calculation'!A45</f>
        <v/>
      </c>
      <c r="B45" s="69"/>
      <c r="C45" s="34">
        <f>VLOOKUP(A45,'FY23 Fiscal Equity Calculation'!$A$8:$G$269,3,FALSE)</f>
        <v>0</v>
      </c>
      <c r="D45" s="37" t="e">
        <f t="shared" si="0"/>
        <v>#DIV/0!</v>
      </c>
      <c r="E45" s="69"/>
      <c r="F45" s="34">
        <f>VLOOKUP(A45,'FY23 Fiscal Equity Calculation'!$A$8:$G$269,6,FALSE)</f>
        <v>0</v>
      </c>
      <c r="G45" s="37" t="e">
        <f t="shared" si="1"/>
        <v>#DIV/0!</v>
      </c>
      <c r="H45" s="42" t="e">
        <f t="shared" si="2"/>
        <v>#DIV/0!</v>
      </c>
      <c r="I45" s="38" t="e">
        <f t="shared" si="3"/>
        <v>#DIV/0!</v>
      </c>
    </row>
    <row r="46" spans="1:9" ht="15.75" thickBot="1" x14ac:dyDescent="0.3">
      <c r="A46" s="36" t="str">
        <f>'FY23 Fiscal Equity Calculation'!A46</f>
        <v/>
      </c>
      <c r="B46" s="69"/>
      <c r="C46" s="34">
        <f>VLOOKUP(A46,'FY23 Fiscal Equity Calculation'!$A$8:$G$269,3,FALSE)</f>
        <v>0</v>
      </c>
      <c r="D46" s="37" t="e">
        <f t="shared" si="0"/>
        <v>#DIV/0!</v>
      </c>
      <c r="E46" s="69"/>
      <c r="F46" s="34">
        <f>VLOOKUP(A46,'FY23 Fiscal Equity Calculation'!$A$8:$G$269,6,FALSE)</f>
        <v>0</v>
      </c>
      <c r="G46" s="37" t="e">
        <f t="shared" si="1"/>
        <v>#DIV/0!</v>
      </c>
      <c r="H46" s="42" t="e">
        <f t="shared" si="2"/>
        <v>#DIV/0!</v>
      </c>
      <c r="I46" s="38" t="e">
        <f t="shared" si="3"/>
        <v>#DIV/0!</v>
      </c>
    </row>
    <row r="47" spans="1:9" ht="15.75" thickBot="1" x14ac:dyDescent="0.3">
      <c r="A47" s="36" t="str">
        <f>'FY23 Fiscal Equity Calculation'!A47</f>
        <v/>
      </c>
      <c r="B47" s="69"/>
      <c r="C47" s="34">
        <f>VLOOKUP(A47,'FY23 Fiscal Equity Calculation'!$A$8:$G$269,3,FALSE)</f>
        <v>0</v>
      </c>
      <c r="D47" s="37" t="e">
        <f t="shared" si="0"/>
        <v>#DIV/0!</v>
      </c>
      <c r="E47" s="69"/>
      <c r="F47" s="34">
        <f>VLOOKUP(A47,'FY23 Fiscal Equity Calculation'!$A$8:$G$269,6,FALSE)</f>
        <v>0</v>
      </c>
      <c r="G47" s="37" t="e">
        <f t="shared" si="1"/>
        <v>#DIV/0!</v>
      </c>
      <c r="H47" s="42" t="e">
        <f t="shared" si="2"/>
        <v>#DIV/0!</v>
      </c>
      <c r="I47" s="38" t="e">
        <f t="shared" si="3"/>
        <v>#DIV/0!</v>
      </c>
    </row>
    <row r="48" spans="1:9" ht="15.75" thickBot="1" x14ac:dyDescent="0.3">
      <c r="A48" s="36" t="str">
        <f>'FY23 Fiscal Equity Calculation'!A48</f>
        <v/>
      </c>
      <c r="B48" s="69"/>
      <c r="C48" s="34">
        <f>VLOOKUP(A48,'FY23 Fiscal Equity Calculation'!$A$8:$G$269,3,FALSE)</f>
        <v>0</v>
      </c>
      <c r="D48" s="37" t="e">
        <f t="shared" si="0"/>
        <v>#DIV/0!</v>
      </c>
      <c r="E48" s="69"/>
      <c r="F48" s="34">
        <f>VLOOKUP(A48,'FY23 Fiscal Equity Calculation'!$A$8:$G$269,6,FALSE)</f>
        <v>0</v>
      </c>
      <c r="G48" s="37" t="e">
        <f t="shared" si="1"/>
        <v>#DIV/0!</v>
      </c>
      <c r="H48" s="42" t="e">
        <f t="shared" si="2"/>
        <v>#DIV/0!</v>
      </c>
      <c r="I48" s="38" t="e">
        <f t="shared" si="3"/>
        <v>#DIV/0!</v>
      </c>
    </row>
    <row r="49" spans="1:9" ht="15.75" thickBot="1" x14ac:dyDescent="0.3">
      <c r="A49" s="36" t="str">
        <f>'FY23 Fiscal Equity Calculation'!A49</f>
        <v/>
      </c>
      <c r="B49" s="69"/>
      <c r="C49" s="34">
        <f>VLOOKUP(A49,'FY23 Fiscal Equity Calculation'!$A$8:$G$269,3,FALSE)</f>
        <v>0</v>
      </c>
      <c r="D49" s="37" t="e">
        <f t="shared" si="0"/>
        <v>#DIV/0!</v>
      </c>
      <c r="E49" s="69"/>
      <c r="F49" s="34">
        <f>VLOOKUP(A49,'FY23 Fiscal Equity Calculation'!$A$8:$G$269,6,FALSE)</f>
        <v>0</v>
      </c>
      <c r="G49" s="37" t="e">
        <f t="shared" si="1"/>
        <v>#DIV/0!</v>
      </c>
      <c r="H49" s="42" t="e">
        <f t="shared" si="2"/>
        <v>#DIV/0!</v>
      </c>
      <c r="I49" s="38" t="e">
        <f t="shared" si="3"/>
        <v>#DIV/0!</v>
      </c>
    </row>
    <row r="50" spans="1:9" ht="15.75" thickBot="1" x14ac:dyDescent="0.3">
      <c r="A50" s="36" t="str">
        <f>'FY23 Fiscal Equity Calculation'!A50</f>
        <v/>
      </c>
      <c r="B50" s="69"/>
      <c r="C50" s="34">
        <f>VLOOKUP(A50,'FY23 Fiscal Equity Calculation'!$A$8:$G$269,3,FALSE)</f>
        <v>0</v>
      </c>
      <c r="D50" s="37" t="e">
        <f t="shared" si="0"/>
        <v>#DIV/0!</v>
      </c>
      <c r="E50" s="69"/>
      <c r="F50" s="34">
        <f>VLOOKUP(A50,'FY23 Fiscal Equity Calculation'!$A$8:$G$269,6,FALSE)</f>
        <v>0</v>
      </c>
      <c r="G50" s="37" t="e">
        <f t="shared" si="1"/>
        <v>#DIV/0!</v>
      </c>
      <c r="H50" s="42" t="e">
        <f t="shared" si="2"/>
        <v>#DIV/0!</v>
      </c>
      <c r="I50" s="38" t="e">
        <f t="shared" si="3"/>
        <v>#DIV/0!</v>
      </c>
    </row>
    <row r="51" spans="1:9" ht="15.75" thickBot="1" x14ac:dyDescent="0.3">
      <c r="A51" s="36" t="str">
        <f>'FY23 Fiscal Equity Calculation'!A51</f>
        <v/>
      </c>
      <c r="B51" s="69"/>
      <c r="C51" s="34">
        <f>VLOOKUP(A51,'FY23 Fiscal Equity Calculation'!$A$8:$G$269,3,FALSE)</f>
        <v>0</v>
      </c>
      <c r="D51" s="37" t="e">
        <f t="shared" si="0"/>
        <v>#DIV/0!</v>
      </c>
      <c r="E51" s="69"/>
      <c r="F51" s="34">
        <f>VLOOKUP(A51,'FY23 Fiscal Equity Calculation'!$A$8:$G$269,6,FALSE)</f>
        <v>0</v>
      </c>
      <c r="G51" s="37" t="e">
        <f t="shared" si="1"/>
        <v>#DIV/0!</v>
      </c>
      <c r="H51" s="42" t="e">
        <f t="shared" si="2"/>
        <v>#DIV/0!</v>
      </c>
      <c r="I51" s="38" t="e">
        <f t="shared" si="3"/>
        <v>#DIV/0!</v>
      </c>
    </row>
    <row r="52" spans="1:9" ht="15.75" thickBot="1" x14ac:dyDescent="0.3">
      <c r="A52" s="36" t="str">
        <f>'FY23 Fiscal Equity Calculation'!A52</f>
        <v/>
      </c>
      <c r="B52" s="69"/>
      <c r="C52" s="34">
        <f>VLOOKUP(A52,'FY23 Fiscal Equity Calculation'!$A$8:$G$269,3,FALSE)</f>
        <v>0</v>
      </c>
      <c r="D52" s="37" t="e">
        <f t="shared" si="0"/>
        <v>#DIV/0!</v>
      </c>
      <c r="E52" s="69"/>
      <c r="F52" s="34">
        <f>VLOOKUP(A52,'FY23 Fiscal Equity Calculation'!$A$8:$G$269,6,FALSE)</f>
        <v>0</v>
      </c>
      <c r="G52" s="37" t="e">
        <f t="shared" si="1"/>
        <v>#DIV/0!</v>
      </c>
      <c r="H52" s="42" t="e">
        <f t="shared" si="2"/>
        <v>#DIV/0!</v>
      </c>
      <c r="I52" s="38" t="e">
        <f t="shared" si="3"/>
        <v>#DIV/0!</v>
      </c>
    </row>
    <row r="53" spans="1:9" ht="15.75" thickBot="1" x14ac:dyDescent="0.3">
      <c r="A53" s="36" t="str">
        <f>'FY23 Fiscal Equity Calculation'!A53</f>
        <v/>
      </c>
      <c r="B53" s="69"/>
      <c r="C53" s="34">
        <f>VLOOKUP(A53,'FY23 Fiscal Equity Calculation'!$A$8:$G$269,3,FALSE)</f>
        <v>0</v>
      </c>
      <c r="D53" s="37" t="e">
        <f t="shared" si="0"/>
        <v>#DIV/0!</v>
      </c>
      <c r="E53" s="69"/>
      <c r="F53" s="34">
        <f>VLOOKUP(A53,'FY23 Fiscal Equity Calculation'!$A$8:$G$269,6,FALSE)</f>
        <v>0</v>
      </c>
      <c r="G53" s="37" t="e">
        <f t="shared" si="1"/>
        <v>#DIV/0!</v>
      </c>
      <c r="H53" s="42" t="e">
        <f t="shared" si="2"/>
        <v>#DIV/0!</v>
      </c>
      <c r="I53" s="38" t="e">
        <f t="shared" si="3"/>
        <v>#DIV/0!</v>
      </c>
    </row>
    <row r="54" spans="1:9" ht="15.75" thickBot="1" x14ac:dyDescent="0.3">
      <c r="A54" s="36" t="str">
        <f>'FY23 Fiscal Equity Calculation'!A54</f>
        <v/>
      </c>
      <c r="B54" s="69"/>
      <c r="C54" s="34">
        <f>VLOOKUP(A54,'FY23 Fiscal Equity Calculation'!$A$8:$G$269,3,FALSE)</f>
        <v>0</v>
      </c>
      <c r="D54" s="37" t="e">
        <f t="shared" si="0"/>
        <v>#DIV/0!</v>
      </c>
      <c r="E54" s="69"/>
      <c r="F54" s="34">
        <f>VLOOKUP(A54,'FY23 Fiscal Equity Calculation'!$A$8:$G$269,6,FALSE)</f>
        <v>0</v>
      </c>
      <c r="G54" s="37" t="e">
        <f t="shared" si="1"/>
        <v>#DIV/0!</v>
      </c>
      <c r="H54" s="42" t="e">
        <f t="shared" si="2"/>
        <v>#DIV/0!</v>
      </c>
      <c r="I54" s="38" t="e">
        <f t="shared" si="3"/>
        <v>#DIV/0!</v>
      </c>
    </row>
    <row r="55" spans="1:9" ht="15.75" thickBot="1" x14ac:dyDescent="0.3">
      <c r="A55" s="36" t="str">
        <f>'FY23 Fiscal Equity Calculation'!A55</f>
        <v/>
      </c>
      <c r="B55" s="69"/>
      <c r="C55" s="34">
        <f>VLOOKUP(A55,'FY23 Fiscal Equity Calculation'!$A$8:$G$269,3,FALSE)</f>
        <v>0</v>
      </c>
      <c r="D55" s="37" t="e">
        <f t="shared" si="0"/>
        <v>#DIV/0!</v>
      </c>
      <c r="E55" s="69"/>
      <c r="F55" s="34">
        <f>VLOOKUP(A55,'FY23 Fiscal Equity Calculation'!$A$8:$G$269,6,FALSE)</f>
        <v>0</v>
      </c>
      <c r="G55" s="37" t="e">
        <f t="shared" si="1"/>
        <v>#DIV/0!</v>
      </c>
      <c r="H55" s="42" t="e">
        <f t="shared" si="2"/>
        <v>#DIV/0!</v>
      </c>
      <c r="I55" s="38" t="e">
        <f t="shared" si="3"/>
        <v>#DIV/0!</v>
      </c>
    </row>
    <row r="56" spans="1:9" ht="15.75" thickBot="1" x14ac:dyDescent="0.3">
      <c r="A56" s="36" t="str">
        <f>'FY23 Fiscal Equity Calculation'!A56</f>
        <v/>
      </c>
      <c r="B56" s="69"/>
      <c r="C56" s="34">
        <f>VLOOKUP(A56,'FY23 Fiscal Equity Calculation'!$A$8:$G$269,3,FALSE)</f>
        <v>0</v>
      </c>
      <c r="D56" s="37" t="e">
        <f t="shared" si="0"/>
        <v>#DIV/0!</v>
      </c>
      <c r="E56" s="69"/>
      <c r="F56" s="34">
        <f>VLOOKUP(A56,'FY23 Fiscal Equity Calculation'!$A$8:$G$269,6,FALSE)</f>
        <v>0</v>
      </c>
      <c r="G56" s="37" t="e">
        <f t="shared" si="1"/>
        <v>#DIV/0!</v>
      </c>
      <c r="H56" s="42" t="e">
        <f t="shared" si="2"/>
        <v>#DIV/0!</v>
      </c>
      <c r="I56" s="38" t="e">
        <f t="shared" si="3"/>
        <v>#DIV/0!</v>
      </c>
    </row>
    <row r="57" spans="1:9" ht="15.75" thickBot="1" x14ac:dyDescent="0.3">
      <c r="A57" s="36" t="str">
        <f>'FY23 Fiscal Equity Calculation'!A57</f>
        <v/>
      </c>
      <c r="B57" s="69"/>
      <c r="C57" s="34">
        <f>VLOOKUP(A57,'FY23 Fiscal Equity Calculation'!$A$8:$G$269,3,FALSE)</f>
        <v>0</v>
      </c>
      <c r="D57" s="37" t="e">
        <f t="shared" si="0"/>
        <v>#DIV/0!</v>
      </c>
      <c r="E57" s="69"/>
      <c r="F57" s="34">
        <f>VLOOKUP(A57,'FY23 Fiscal Equity Calculation'!$A$8:$G$269,6,FALSE)</f>
        <v>0</v>
      </c>
      <c r="G57" s="37" t="e">
        <f t="shared" si="1"/>
        <v>#DIV/0!</v>
      </c>
      <c r="H57" s="42" t="e">
        <f t="shared" si="2"/>
        <v>#DIV/0!</v>
      </c>
      <c r="I57" s="38" t="e">
        <f t="shared" si="3"/>
        <v>#DIV/0!</v>
      </c>
    </row>
    <row r="58" spans="1:9" ht="15.75" thickBot="1" x14ac:dyDescent="0.3">
      <c r="A58" s="36" t="str">
        <f>'FY23 Fiscal Equity Calculation'!A58</f>
        <v/>
      </c>
      <c r="B58" s="69"/>
      <c r="C58" s="34">
        <f>VLOOKUP(A58,'FY23 Fiscal Equity Calculation'!$A$8:$G$269,3,FALSE)</f>
        <v>0</v>
      </c>
      <c r="D58" s="37" t="e">
        <f t="shared" si="0"/>
        <v>#DIV/0!</v>
      </c>
      <c r="E58" s="69"/>
      <c r="F58" s="34">
        <f>VLOOKUP(A58,'FY23 Fiscal Equity Calculation'!$A$8:$G$269,6,FALSE)</f>
        <v>0</v>
      </c>
      <c r="G58" s="37" t="e">
        <f t="shared" si="1"/>
        <v>#DIV/0!</v>
      </c>
      <c r="H58" s="42" t="e">
        <f t="shared" si="2"/>
        <v>#DIV/0!</v>
      </c>
      <c r="I58" s="38" t="e">
        <f t="shared" si="3"/>
        <v>#DIV/0!</v>
      </c>
    </row>
    <row r="59" spans="1:9" ht="15.75" thickBot="1" x14ac:dyDescent="0.3">
      <c r="A59" s="36" t="str">
        <f>'FY23 Fiscal Equity Calculation'!A59</f>
        <v/>
      </c>
      <c r="B59" s="69"/>
      <c r="C59" s="34">
        <f>VLOOKUP(A59,'FY23 Fiscal Equity Calculation'!$A$8:$G$269,3,FALSE)</f>
        <v>0</v>
      </c>
      <c r="D59" s="37" t="e">
        <f t="shared" si="0"/>
        <v>#DIV/0!</v>
      </c>
      <c r="E59" s="69"/>
      <c r="F59" s="34">
        <f>VLOOKUP(A59,'FY23 Fiscal Equity Calculation'!$A$8:$G$269,6,FALSE)</f>
        <v>0</v>
      </c>
      <c r="G59" s="37" t="e">
        <f t="shared" si="1"/>
        <v>#DIV/0!</v>
      </c>
      <c r="H59" s="42" t="e">
        <f t="shared" si="2"/>
        <v>#DIV/0!</v>
      </c>
      <c r="I59" s="38" t="e">
        <f t="shared" si="3"/>
        <v>#DIV/0!</v>
      </c>
    </row>
    <row r="60" spans="1:9" ht="15.75" thickBot="1" x14ac:dyDescent="0.3">
      <c r="A60" s="36" t="str">
        <f>'FY23 Fiscal Equity Calculation'!A60</f>
        <v/>
      </c>
      <c r="B60" s="69"/>
      <c r="C60" s="34">
        <f>VLOOKUP(A60,'FY23 Fiscal Equity Calculation'!$A$8:$G$269,3,FALSE)</f>
        <v>0</v>
      </c>
      <c r="D60" s="37" t="e">
        <f t="shared" si="0"/>
        <v>#DIV/0!</v>
      </c>
      <c r="E60" s="69"/>
      <c r="F60" s="34">
        <f>VLOOKUP(A60,'FY23 Fiscal Equity Calculation'!$A$8:$G$269,6,FALSE)</f>
        <v>0</v>
      </c>
      <c r="G60" s="37" t="e">
        <f t="shared" si="1"/>
        <v>#DIV/0!</v>
      </c>
      <c r="H60" s="42" t="e">
        <f t="shared" si="2"/>
        <v>#DIV/0!</v>
      </c>
      <c r="I60" s="38" t="e">
        <f t="shared" si="3"/>
        <v>#DIV/0!</v>
      </c>
    </row>
    <row r="61" spans="1:9" ht="15.75" thickBot="1" x14ac:dyDescent="0.3">
      <c r="A61" s="36" t="str">
        <f>'FY23 Fiscal Equity Calculation'!A61</f>
        <v/>
      </c>
      <c r="B61" s="69"/>
      <c r="C61" s="34">
        <f>VLOOKUP(A61,'FY23 Fiscal Equity Calculation'!$A$8:$G$269,3,FALSE)</f>
        <v>0</v>
      </c>
      <c r="D61" s="37" t="e">
        <f t="shared" si="0"/>
        <v>#DIV/0!</v>
      </c>
      <c r="E61" s="69"/>
      <c r="F61" s="34">
        <f>VLOOKUP(A61,'FY23 Fiscal Equity Calculation'!$A$8:$G$269,6,FALSE)</f>
        <v>0</v>
      </c>
      <c r="G61" s="37" t="e">
        <f t="shared" si="1"/>
        <v>#DIV/0!</v>
      </c>
      <c r="H61" s="42" t="e">
        <f t="shared" si="2"/>
        <v>#DIV/0!</v>
      </c>
      <c r="I61" s="38" t="e">
        <f t="shared" si="3"/>
        <v>#DIV/0!</v>
      </c>
    </row>
    <row r="62" spans="1:9" ht="15.75" thickBot="1" x14ac:dyDescent="0.3">
      <c r="A62" s="36" t="str">
        <f>'FY23 Fiscal Equity Calculation'!A62</f>
        <v/>
      </c>
      <c r="B62" s="69"/>
      <c r="C62" s="34">
        <f>VLOOKUP(A62,'FY23 Fiscal Equity Calculation'!$A$8:$G$269,3,FALSE)</f>
        <v>0</v>
      </c>
      <c r="D62" s="37" t="e">
        <f t="shared" si="0"/>
        <v>#DIV/0!</v>
      </c>
      <c r="E62" s="69"/>
      <c r="F62" s="34">
        <f>VLOOKUP(A62,'FY23 Fiscal Equity Calculation'!$A$8:$G$269,6,FALSE)</f>
        <v>0</v>
      </c>
      <c r="G62" s="37" t="e">
        <f t="shared" si="1"/>
        <v>#DIV/0!</v>
      </c>
      <c r="H62" s="42" t="e">
        <f t="shared" si="2"/>
        <v>#DIV/0!</v>
      </c>
      <c r="I62" s="38" t="e">
        <f t="shared" si="3"/>
        <v>#DIV/0!</v>
      </c>
    </row>
    <row r="63" spans="1:9" ht="15.75" thickBot="1" x14ac:dyDescent="0.3">
      <c r="A63" s="36" t="str">
        <f>'FY23 Fiscal Equity Calculation'!A63</f>
        <v/>
      </c>
      <c r="B63" s="69"/>
      <c r="C63" s="34">
        <f>VLOOKUP(A63,'FY23 Fiscal Equity Calculation'!$A$8:$G$269,3,FALSE)</f>
        <v>0</v>
      </c>
      <c r="D63" s="37" t="e">
        <f t="shared" si="0"/>
        <v>#DIV/0!</v>
      </c>
      <c r="E63" s="69"/>
      <c r="F63" s="34">
        <f>VLOOKUP(A63,'FY23 Fiscal Equity Calculation'!$A$8:$G$269,6,FALSE)</f>
        <v>0</v>
      </c>
      <c r="G63" s="37" t="e">
        <f t="shared" si="1"/>
        <v>#DIV/0!</v>
      </c>
      <c r="H63" s="42" t="e">
        <f t="shared" si="2"/>
        <v>#DIV/0!</v>
      </c>
      <c r="I63" s="38" t="e">
        <f t="shared" si="3"/>
        <v>#DIV/0!</v>
      </c>
    </row>
    <row r="64" spans="1:9" ht="15.75" thickBot="1" x14ac:dyDescent="0.3">
      <c r="A64" s="36" t="str">
        <f>'FY23 Fiscal Equity Calculation'!A64</f>
        <v/>
      </c>
      <c r="B64" s="69"/>
      <c r="C64" s="34">
        <f>VLOOKUP(A64,'FY23 Fiscal Equity Calculation'!$A$8:$G$269,3,FALSE)</f>
        <v>0</v>
      </c>
      <c r="D64" s="37" t="e">
        <f t="shared" si="0"/>
        <v>#DIV/0!</v>
      </c>
      <c r="E64" s="69"/>
      <c r="F64" s="34">
        <f>VLOOKUP(A64,'FY23 Fiscal Equity Calculation'!$A$8:$G$269,6,FALSE)</f>
        <v>0</v>
      </c>
      <c r="G64" s="37" t="e">
        <f t="shared" si="1"/>
        <v>#DIV/0!</v>
      </c>
      <c r="H64" s="42" t="e">
        <f t="shared" si="2"/>
        <v>#DIV/0!</v>
      </c>
      <c r="I64" s="38" t="e">
        <f t="shared" si="3"/>
        <v>#DIV/0!</v>
      </c>
    </row>
    <row r="65" spans="1:9" ht="15.75" thickBot="1" x14ac:dyDescent="0.3">
      <c r="A65" s="36" t="str">
        <f>'FY23 Fiscal Equity Calculation'!A65</f>
        <v/>
      </c>
      <c r="B65" s="69"/>
      <c r="C65" s="34">
        <f>VLOOKUP(A65,'FY23 Fiscal Equity Calculation'!$A$8:$G$269,3,FALSE)</f>
        <v>0</v>
      </c>
      <c r="D65" s="37" t="e">
        <f t="shared" si="0"/>
        <v>#DIV/0!</v>
      </c>
      <c r="E65" s="69"/>
      <c r="F65" s="34">
        <f>VLOOKUP(A65,'FY23 Fiscal Equity Calculation'!$A$8:$G$269,6,FALSE)</f>
        <v>0</v>
      </c>
      <c r="G65" s="37" t="e">
        <f t="shared" si="1"/>
        <v>#DIV/0!</v>
      </c>
      <c r="H65" s="42" t="e">
        <f t="shared" si="2"/>
        <v>#DIV/0!</v>
      </c>
      <c r="I65" s="38" t="e">
        <f t="shared" si="3"/>
        <v>#DIV/0!</v>
      </c>
    </row>
    <row r="66" spans="1:9" ht="15.75" thickBot="1" x14ac:dyDescent="0.3">
      <c r="A66" s="36" t="str">
        <f>'FY23 Fiscal Equity Calculation'!A66</f>
        <v/>
      </c>
      <c r="B66" s="69"/>
      <c r="C66" s="34">
        <f>VLOOKUP(A66,'FY23 Fiscal Equity Calculation'!$A$8:$G$269,3,FALSE)</f>
        <v>0</v>
      </c>
      <c r="D66" s="37" t="e">
        <f t="shared" si="0"/>
        <v>#DIV/0!</v>
      </c>
      <c r="E66" s="69"/>
      <c r="F66" s="34">
        <f>VLOOKUP(A66,'FY23 Fiscal Equity Calculation'!$A$8:$G$269,6,FALSE)</f>
        <v>0</v>
      </c>
      <c r="G66" s="37" t="e">
        <f t="shared" si="1"/>
        <v>#DIV/0!</v>
      </c>
      <c r="H66" s="42" t="e">
        <f t="shared" si="2"/>
        <v>#DIV/0!</v>
      </c>
      <c r="I66" s="38" t="e">
        <f t="shared" si="3"/>
        <v>#DIV/0!</v>
      </c>
    </row>
    <row r="67" spans="1:9" ht="15.75" thickBot="1" x14ac:dyDescent="0.3">
      <c r="A67" s="36" t="str">
        <f>'FY23 Fiscal Equity Calculation'!A67</f>
        <v/>
      </c>
      <c r="B67" s="69"/>
      <c r="C67" s="34">
        <f>VLOOKUP(A67,'FY23 Fiscal Equity Calculation'!$A$8:$G$269,3,FALSE)</f>
        <v>0</v>
      </c>
      <c r="D67" s="37" t="e">
        <f t="shared" si="0"/>
        <v>#DIV/0!</v>
      </c>
      <c r="E67" s="69"/>
      <c r="F67" s="34">
        <f>VLOOKUP(A67,'FY23 Fiscal Equity Calculation'!$A$8:$G$269,6,FALSE)</f>
        <v>0</v>
      </c>
      <c r="G67" s="37" t="e">
        <f t="shared" si="1"/>
        <v>#DIV/0!</v>
      </c>
      <c r="H67" s="42" t="e">
        <f t="shared" si="2"/>
        <v>#DIV/0!</v>
      </c>
      <c r="I67" s="38" t="e">
        <f t="shared" si="3"/>
        <v>#DIV/0!</v>
      </c>
    </row>
    <row r="68" spans="1:9" ht="15.75" thickBot="1" x14ac:dyDescent="0.3">
      <c r="A68" s="36" t="str">
        <f>'FY23 Fiscal Equity Calculation'!A68</f>
        <v/>
      </c>
      <c r="B68" s="69"/>
      <c r="C68" s="34">
        <f>VLOOKUP(A68,'FY23 Fiscal Equity Calculation'!$A$8:$G$269,3,FALSE)</f>
        <v>0</v>
      </c>
      <c r="D68" s="37" t="e">
        <f t="shared" si="0"/>
        <v>#DIV/0!</v>
      </c>
      <c r="E68" s="69"/>
      <c r="F68" s="34">
        <f>VLOOKUP(A68,'FY23 Fiscal Equity Calculation'!$A$8:$G$269,6,FALSE)</f>
        <v>0</v>
      </c>
      <c r="G68" s="37" t="e">
        <f t="shared" si="1"/>
        <v>#DIV/0!</v>
      </c>
      <c r="H68" s="42" t="e">
        <f t="shared" si="2"/>
        <v>#DIV/0!</v>
      </c>
      <c r="I68" s="38" t="e">
        <f t="shared" si="3"/>
        <v>#DIV/0!</v>
      </c>
    </row>
    <row r="69" spans="1:9" ht="15.75" thickBot="1" x14ac:dyDescent="0.3">
      <c r="A69" s="36" t="str">
        <f>'FY23 Fiscal Equity Calculation'!A69</f>
        <v/>
      </c>
      <c r="B69" s="69"/>
      <c r="C69" s="34">
        <f>VLOOKUP(A69,'FY23 Fiscal Equity Calculation'!$A$8:$G$269,3,FALSE)</f>
        <v>0</v>
      </c>
      <c r="D69" s="37" t="e">
        <f t="shared" si="0"/>
        <v>#DIV/0!</v>
      </c>
      <c r="E69" s="69"/>
      <c r="F69" s="34">
        <f>VLOOKUP(A69,'FY23 Fiscal Equity Calculation'!$A$8:$G$269,6,FALSE)</f>
        <v>0</v>
      </c>
      <c r="G69" s="37" t="e">
        <f t="shared" si="1"/>
        <v>#DIV/0!</v>
      </c>
      <c r="H69" s="42" t="e">
        <f t="shared" si="2"/>
        <v>#DIV/0!</v>
      </c>
      <c r="I69" s="38" t="e">
        <f t="shared" si="3"/>
        <v>#DIV/0!</v>
      </c>
    </row>
    <row r="70" spans="1:9" ht="15.75" thickBot="1" x14ac:dyDescent="0.3">
      <c r="A70" s="36" t="str">
        <f>'FY23 Fiscal Equity Calculation'!A70</f>
        <v/>
      </c>
      <c r="B70" s="69"/>
      <c r="C70" s="34">
        <f>VLOOKUP(A70,'FY23 Fiscal Equity Calculation'!$A$8:$G$269,3,FALSE)</f>
        <v>0</v>
      </c>
      <c r="D70" s="37" t="e">
        <f t="shared" si="0"/>
        <v>#DIV/0!</v>
      </c>
      <c r="E70" s="69"/>
      <c r="F70" s="34">
        <f>VLOOKUP(A70,'FY23 Fiscal Equity Calculation'!$A$8:$G$269,6,FALSE)</f>
        <v>0</v>
      </c>
      <c r="G70" s="37" t="e">
        <f t="shared" si="1"/>
        <v>#DIV/0!</v>
      </c>
      <c r="H70" s="42" t="e">
        <f t="shared" si="2"/>
        <v>#DIV/0!</v>
      </c>
      <c r="I70" s="38" t="e">
        <f t="shared" si="3"/>
        <v>#DIV/0!</v>
      </c>
    </row>
    <row r="71" spans="1:9" ht="15.75" thickBot="1" x14ac:dyDescent="0.3">
      <c r="A71" s="36" t="str">
        <f>'FY23 Fiscal Equity Calculation'!A71</f>
        <v/>
      </c>
      <c r="B71" s="69"/>
      <c r="C71" s="34">
        <f>VLOOKUP(A71,'FY23 Fiscal Equity Calculation'!$A$8:$G$269,3,FALSE)</f>
        <v>0</v>
      </c>
      <c r="D71" s="37" t="e">
        <f t="shared" si="0"/>
        <v>#DIV/0!</v>
      </c>
      <c r="E71" s="69"/>
      <c r="F71" s="34">
        <f>VLOOKUP(A71,'FY23 Fiscal Equity Calculation'!$A$8:$G$269,6,FALSE)</f>
        <v>0</v>
      </c>
      <c r="G71" s="37" t="e">
        <f t="shared" si="1"/>
        <v>#DIV/0!</v>
      </c>
      <c r="H71" s="42" t="e">
        <f t="shared" si="2"/>
        <v>#DIV/0!</v>
      </c>
      <c r="I71" s="38" t="e">
        <f t="shared" si="3"/>
        <v>#DIV/0!</v>
      </c>
    </row>
    <row r="72" spans="1:9" ht="15.75" thickBot="1" x14ac:dyDescent="0.3">
      <c r="A72" s="36" t="str">
        <f>'FY23 Fiscal Equity Calculation'!A72</f>
        <v/>
      </c>
      <c r="B72" s="69"/>
      <c r="C72" s="34">
        <f>VLOOKUP(A72,'FY23 Fiscal Equity Calculation'!$A$8:$G$269,3,FALSE)</f>
        <v>0</v>
      </c>
      <c r="D72" s="37" t="e">
        <f t="shared" si="0"/>
        <v>#DIV/0!</v>
      </c>
      <c r="E72" s="69"/>
      <c r="F72" s="34">
        <f>VLOOKUP(A72,'FY23 Fiscal Equity Calculation'!$A$8:$G$269,6,FALSE)</f>
        <v>0</v>
      </c>
      <c r="G72" s="37" t="e">
        <f t="shared" si="1"/>
        <v>#DIV/0!</v>
      </c>
      <c r="H72" s="42" t="e">
        <f t="shared" si="2"/>
        <v>#DIV/0!</v>
      </c>
      <c r="I72" s="38" t="e">
        <f t="shared" si="3"/>
        <v>#DIV/0!</v>
      </c>
    </row>
    <row r="73" spans="1:9" ht="15.75" thickBot="1" x14ac:dyDescent="0.3">
      <c r="A73" s="36" t="str">
        <f>'FY23 Fiscal Equity Calculation'!A73</f>
        <v/>
      </c>
      <c r="B73" s="69"/>
      <c r="C73" s="34">
        <f>VLOOKUP(A73,'FY23 Fiscal Equity Calculation'!$A$8:$G$269,3,FALSE)</f>
        <v>0</v>
      </c>
      <c r="D73" s="37" t="e">
        <f t="shared" ref="D73:D136" si="4">B73/C73</f>
        <v>#DIV/0!</v>
      </c>
      <c r="E73" s="69"/>
      <c r="F73" s="34">
        <f>VLOOKUP(A73,'FY23 Fiscal Equity Calculation'!$A$8:$G$269,6,FALSE)</f>
        <v>0</v>
      </c>
      <c r="G73" s="37" t="e">
        <f t="shared" ref="G73:G136" si="5">E73/F73</f>
        <v>#DIV/0!</v>
      </c>
      <c r="H73" s="42" t="e">
        <f t="shared" ref="H73:H136" si="6">IF(G73&gt;D73,G73-D73,0)</f>
        <v>#DIV/0!</v>
      </c>
      <c r="I73" s="38" t="e">
        <f t="shared" ref="I73:I136" si="7">IF(H73&lt;0.01,"Yes","No")</f>
        <v>#DIV/0!</v>
      </c>
    </row>
    <row r="74" spans="1:9" ht="15.75" thickBot="1" x14ac:dyDescent="0.3">
      <c r="A74" s="36" t="str">
        <f>'FY23 Fiscal Equity Calculation'!A74</f>
        <v/>
      </c>
      <c r="B74" s="69"/>
      <c r="C74" s="34">
        <f>VLOOKUP(A74,'FY23 Fiscal Equity Calculation'!$A$8:$G$269,3,FALSE)</f>
        <v>0</v>
      </c>
      <c r="D74" s="37" t="e">
        <f t="shared" si="4"/>
        <v>#DIV/0!</v>
      </c>
      <c r="E74" s="69"/>
      <c r="F74" s="34">
        <f>VLOOKUP(A74,'FY23 Fiscal Equity Calculation'!$A$8:$G$269,6,FALSE)</f>
        <v>0</v>
      </c>
      <c r="G74" s="37" t="e">
        <f t="shared" si="5"/>
        <v>#DIV/0!</v>
      </c>
      <c r="H74" s="42" t="e">
        <f t="shared" si="6"/>
        <v>#DIV/0!</v>
      </c>
      <c r="I74" s="38" t="e">
        <f t="shared" si="7"/>
        <v>#DIV/0!</v>
      </c>
    </row>
    <row r="75" spans="1:9" ht="15.75" thickBot="1" x14ac:dyDescent="0.3">
      <c r="A75" s="36" t="str">
        <f>'FY23 Fiscal Equity Calculation'!A75</f>
        <v/>
      </c>
      <c r="B75" s="69"/>
      <c r="C75" s="34">
        <f>VLOOKUP(A75,'FY23 Fiscal Equity Calculation'!$A$8:$G$269,3,FALSE)</f>
        <v>0</v>
      </c>
      <c r="D75" s="37" t="e">
        <f t="shared" si="4"/>
        <v>#DIV/0!</v>
      </c>
      <c r="E75" s="69"/>
      <c r="F75" s="34">
        <f>VLOOKUP(A75,'FY23 Fiscal Equity Calculation'!$A$8:$G$269,6,FALSE)</f>
        <v>0</v>
      </c>
      <c r="G75" s="37" t="e">
        <f t="shared" si="5"/>
        <v>#DIV/0!</v>
      </c>
      <c r="H75" s="42" t="e">
        <f t="shared" si="6"/>
        <v>#DIV/0!</v>
      </c>
      <c r="I75" s="38" t="e">
        <f t="shared" si="7"/>
        <v>#DIV/0!</v>
      </c>
    </row>
    <row r="76" spans="1:9" ht="15.75" thickBot="1" x14ac:dyDescent="0.3">
      <c r="A76" s="36" t="str">
        <f>'FY23 Fiscal Equity Calculation'!A76</f>
        <v/>
      </c>
      <c r="B76" s="69"/>
      <c r="C76" s="34">
        <f>VLOOKUP(A76,'FY23 Fiscal Equity Calculation'!$A$8:$G$269,3,FALSE)</f>
        <v>0</v>
      </c>
      <c r="D76" s="37" t="e">
        <f t="shared" si="4"/>
        <v>#DIV/0!</v>
      </c>
      <c r="E76" s="69"/>
      <c r="F76" s="34">
        <f>VLOOKUP(A76,'FY23 Fiscal Equity Calculation'!$A$8:$G$269,6,FALSE)</f>
        <v>0</v>
      </c>
      <c r="G76" s="37" t="e">
        <f t="shared" si="5"/>
        <v>#DIV/0!</v>
      </c>
      <c r="H76" s="42" t="e">
        <f t="shared" si="6"/>
        <v>#DIV/0!</v>
      </c>
      <c r="I76" s="38" t="e">
        <f t="shared" si="7"/>
        <v>#DIV/0!</v>
      </c>
    </row>
    <row r="77" spans="1:9" ht="15.75" thickBot="1" x14ac:dyDescent="0.3">
      <c r="A77" s="36" t="str">
        <f>'FY23 Fiscal Equity Calculation'!A77</f>
        <v/>
      </c>
      <c r="B77" s="69"/>
      <c r="C77" s="34">
        <f>VLOOKUP(A77,'FY23 Fiscal Equity Calculation'!$A$8:$G$269,3,FALSE)</f>
        <v>0</v>
      </c>
      <c r="D77" s="37" t="e">
        <f t="shared" si="4"/>
        <v>#DIV/0!</v>
      </c>
      <c r="E77" s="69"/>
      <c r="F77" s="34">
        <f>VLOOKUP(A77,'FY23 Fiscal Equity Calculation'!$A$8:$G$269,6,FALSE)</f>
        <v>0</v>
      </c>
      <c r="G77" s="37" t="e">
        <f t="shared" si="5"/>
        <v>#DIV/0!</v>
      </c>
      <c r="H77" s="42" t="e">
        <f t="shared" si="6"/>
        <v>#DIV/0!</v>
      </c>
      <c r="I77" s="38" t="e">
        <f t="shared" si="7"/>
        <v>#DIV/0!</v>
      </c>
    </row>
    <row r="78" spans="1:9" ht="15.75" thickBot="1" x14ac:dyDescent="0.3">
      <c r="A78" s="36" t="str">
        <f>'FY23 Fiscal Equity Calculation'!A78</f>
        <v/>
      </c>
      <c r="B78" s="69"/>
      <c r="C78" s="34">
        <f>VLOOKUP(A78,'FY23 Fiscal Equity Calculation'!$A$8:$G$269,3,FALSE)</f>
        <v>0</v>
      </c>
      <c r="D78" s="37" t="e">
        <f t="shared" si="4"/>
        <v>#DIV/0!</v>
      </c>
      <c r="E78" s="69"/>
      <c r="F78" s="34">
        <f>VLOOKUP(A78,'FY23 Fiscal Equity Calculation'!$A$8:$G$269,6,FALSE)</f>
        <v>0</v>
      </c>
      <c r="G78" s="37" t="e">
        <f t="shared" si="5"/>
        <v>#DIV/0!</v>
      </c>
      <c r="H78" s="42" t="e">
        <f t="shared" si="6"/>
        <v>#DIV/0!</v>
      </c>
      <c r="I78" s="38" t="e">
        <f t="shared" si="7"/>
        <v>#DIV/0!</v>
      </c>
    </row>
    <row r="79" spans="1:9" ht="15.75" thickBot="1" x14ac:dyDescent="0.3">
      <c r="A79" s="36" t="str">
        <f>'FY23 Fiscal Equity Calculation'!A79</f>
        <v/>
      </c>
      <c r="B79" s="69"/>
      <c r="C79" s="34">
        <f>VLOOKUP(A79,'FY23 Fiscal Equity Calculation'!$A$8:$G$269,3,FALSE)</f>
        <v>0</v>
      </c>
      <c r="D79" s="37" t="e">
        <f t="shared" si="4"/>
        <v>#DIV/0!</v>
      </c>
      <c r="E79" s="69"/>
      <c r="F79" s="34">
        <f>VLOOKUP(A79,'FY23 Fiscal Equity Calculation'!$A$8:$G$269,6,FALSE)</f>
        <v>0</v>
      </c>
      <c r="G79" s="37" t="e">
        <f t="shared" si="5"/>
        <v>#DIV/0!</v>
      </c>
      <c r="H79" s="42" t="e">
        <f t="shared" si="6"/>
        <v>#DIV/0!</v>
      </c>
      <c r="I79" s="38" t="e">
        <f t="shared" si="7"/>
        <v>#DIV/0!</v>
      </c>
    </row>
    <row r="80" spans="1:9" ht="15.75" thickBot="1" x14ac:dyDescent="0.3">
      <c r="A80" s="36" t="str">
        <f>'FY23 Fiscal Equity Calculation'!A80</f>
        <v/>
      </c>
      <c r="B80" s="69"/>
      <c r="C80" s="34">
        <f>VLOOKUP(A80,'FY23 Fiscal Equity Calculation'!$A$8:$G$269,3,FALSE)</f>
        <v>0</v>
      </c>
      <c r="D80" s="37" t="e">
        <f t="shared" si="4"/>
        <v>#DIV/0!</v>
      </c>
      <c r="E80" s="69"/>
      <c r="F80" s="34">
        <f>VLOOKUP(A80,'FY23 Fiscal Equity Calculation'!$A$8:$G$269,6,FALSE)</f>
        <v>0</v>
      </c>
      <c r="G80" s="37" t="e">
        <f t="shared" si="5"/>
        <v>#DIV/0!</v>
      </c>
      <c r="H80" s="42" t="e">
        <f t="shared" si="6"/>
        <v>#DIV/0!</v>
      </c>
      <c r="I80" s="38" t="e">
        <f t="shared" si="7"/>
        <v>#DIV/0!</v>
      </c>
    </row>
    <row r="81" spans="1:9" ht="15.75" thickBot="1" x14ac:dyDescent="0.3">
      <c r="A81" s="36" t="str">
        <f>'FY23 Fiscal Equity Calculation'!A81</f>
        <v/>
      </c>
      <c r="B81" s="69"/>
      <c r="C81" s="34">
        <f>VLOOKUP(A81,'FY23 Fiscal Equity Calculation'!$A$8:$G$269,3,FALSE)</f>
        <v>0</v>
      </c>
      <c r="D81" s="37" t="e">
        <f t="shared" si="4"/>
        <v>#DIV/0!</v>
      </c>
      <c r="E81" s="69"/>
      <c r="F81" s="34">
        <f>VLOOKUP(A81,'FY23 Fiscal Equity Calculation'!$A$8:$G$269,6,FALSE)</f>
        <v>0</v>
      </c>
      <c r="G81" s="37" t="e">
        <f t="shared" si="5"/>
        <v>#DIV/0!</v>
      </c>
      <c r="H81" s="42" t="e">
        <f t="shared" si="6"/>
        <v>#DIV/0!</v>
      </c>
      <c r="I81" s="38" t="e">
        <f t="shared" si="7"/>
        <v>#DIV/0!</v>
      </c>
    </row>
    <row r="82" spans="1:9" ht="15.75" thickBot="1" x14ac:dyDescent="0.3">
      <c r="A82" s="36" t="str">
        <f>'FY23 Fiscal Equity Calculation'!A82</f>
        <v/>
      </c>
      <c r="B82" s="69"/>
      <c r="C82" s="34">
        <f>VLOOKUP(A82,'FY23 Fiscal Equity Calculation'!$A$8:$G$269,3,FALSE)</f>
        <v>0</v>
      </c>
      <c r="D82" s="37" t="e">
        <f t="shared" si="4"/>
        <v>#DIV/0!</v>
      </c>
      <c r="E82" s="69"/>
      <c r="F82" s="34">
        <f>VLOOKUP(A82,'FY23 Fiscal Equity Calculation'!$A$8:$G$269,6,FALSE)</f>
        <v>0</v>
      </c>
      <c r="G82" s="37" t="e">
        <f t="shared" si="5"/>
        <v>#DIV/0!</v>
      </c>
      <c r="H82" s="42" t="e">
        <f t="shared" si="6"/>
        <v>#DIV/0!</v>
      </c>
      <c r="I82" s="38" t="e">
        <f t="shared" si="7"/>
        <v>#DIV/0!</v>
      </c>
    </row>
    <row r="83" spans="1:9" ht="15.75" thickBot="1" x14ac:dyDescent="0.3">
      <c r="A83" s="36" t="str">
        <f>'FY23 Fiscal Equity Calculation'!A83</f>
        <v/>
      </c>
      <c r="B83" s="69"/>
      <c r="C83" s="34">
        <f>VLOOKUP(A83,'FY23 Fiscal Equity Calculation'!$A$8:$G$269,3,FALSE)</f>
        <v>0</v>
      </c>
      <c r="D83" s="37" t="e">
        <f t="shared" si="4"/>
        <v>#DIV/0!</v>
      </c>
      <c r="E83" s="69"/>
      <c r="F83" s="34">
        <f>VLOOKUP(A83,'FY23 Fiscal Equity Calculation'!$A$8:$G$269,6,FALSE)</f>
        <v>0</v>
      </c>
      <c r="G83" s="37" t="e">
        <f t="shared" si="5"/>
        <v>#DIV/0!</v>
      </c>
      <c r="H83" s="42" t="e">
        <f t="shared" si="6"/>
        <v>#DIV/0!</v>
      </c>
      <c r="I83" s="38" t="e">
        <f t="shared" si="7"/>
        <v>#DIV/0!</v>
      </c>
    </row>
    <row r="84" spans="1:9" ht="15.75" thickBot="1" x14ac:dyDescent="0.3">
      <c r="A84" s="36" t="str">
        <f>'FY23 Fiscal Equity Calculation'!A84</f>
        <v/>
      </c>
      <c r="B84" s="69"/>
      <c r="C84" s="34">
        <f>VLOOKUP(A84,'FY23 Fiscal Equity Calculation'!$A$8:$G$269,3,FALSE)</f>
        <v>0</v>
      </c>
      <c r="D84" s="37" t="e">
        <f t="shared" si="4"/>
        <v>#DIV/0!</v>
      </c>
      <c r="E84" s="69"/>
      <c r="F84" s="34">
        <f>VLOOKUP(A84,'FY23 Fiscal Equity Calculation'!$A$8:$G$269,6,FALSE)</f>
        <v>0</v>
      </c>
      <c r="G84" s="37" t="e">
        <f t="shared" si="5"/>
        <v>#DIV/0!</v>
      </c>
      <c r="H84" s="42" t="e">
        <f t="shared" si="6"/>
        <v>#DIV/0!</v>
      </c>
      <c r="I84" s="38" t="e">
        <f t="shared" si="7"/>
        <v>#DIV/0!</v>
      </c>
    </row>
    <row r="85" spans="1:9" ht="15.75" thickBot="1" x14ac:dyDescent="0.3">
      <c r="A85" s="36" t="str">
        <f>'FY23 Fiscal Equity Calculation'!A85</f>
        <v/>
      </c>
      <c r="B85" s="69"/>
      <c r="C85" s="34">
        <f>VLOOKUP(A85,'FY23 Fiscal Equity Calculation'!$A$8:$G$269,3,FALSE)</f>
        <v>0</v>
      </c>
      <c r="D85" s="37" t="e">
        <f t="shared" si="4"/>
        <v>#DIV/0!</v>
      </c>
      <c r="E85" s="69"/>
      <c r="F85" s="34">
        <f>VLOOKUP(A85,'FY23 Fiscal Equity Calculation'!$A$8:$G$269,6,FALSE)</f>
        <v>0</v>
      </c>
      <c r="G85" s="37" t="e">
        <f t="shared" si="5"/>
        <v>#DIV/0!</v>
      </c>
      <c r="H85" s="42" t="e">
        <f t="shared" si="6"/>
        <v>#DIV/0!</v>
      </c>
      <c r="I85" s="38" t="e">
        <f t="shared" si="7"/>
        <v>#DIV/0!</v>
      </c>
    </row>
    <row r="86" spans="1:9" ht="15.75" thickBot="1" x14ac:dyDescent="0.3">
      <c r="A86" s="36" t="str">
        <f>'FY23 Fiscal Equity Calculation'!A86</f>
        <v/>
      </c>
      <c r="B86" s="69"/>
      <c r="C86" s="34">
        <f>VLOOKUP(A86,'FY23 Fiscal Equity Calculation'!$A$8:$G$269,3,FALSE)</f>
        <v>0</v>
      </c>
      <c r="D86" s="37" t="e">
        <f t="shared" si="4"/>
        <v>#DIV/0!</v>
      </c>
      <c r="E86" s="69"/>
      <c r="F86" s="34">
        <f>VLOOKUP(A86,'FY23 Fiscal Equity Calculation'!$A$8:$G$269,6,FALSE)</f>
        <v>0</v>
      </c>
      <c r="G86" s="37" t="e">
        <f t="shared" si="5"/>
        <v>#DIV/0!</v>
      </c>
      <c r="H86" s="42" t="e">
        <f t="shared" si="6"/>
        <v>#DIV/0!</v>
      </c>
      <c r="I86" s="38" t="e">
        <f t="shared" si="7"/>
        <v>#DIV/0!</v>
      </c>
    </row>
    <row r="87" spans="1:9" ht="15.75" thickBot="1" x14ac:dyDescent="0.3">
      <c r="A87" s="36" t="str">
        <f>'FY23 Fiscal Equity Calculation'!A87</f>
        <v/>
      </c>
      <c r="B87" s="69"/>
      <c r="C87" s="34">
        <f>VLOOKUP(A87,'FY23 Fiscal Equity Calculation'!$A$8:$G$269,3,FALSE)</f>
        <v>0</v>
      </c>
      <c r="D87" s="37" t="e">
        <f t="shared" si="4"/>
        <v>#DIV/0!</v>
      </c>
      <c r="E87" s="69"/>
      <c r="F87" s="34">
        <f>VLOOKUP(A87,'FY23 Fiscal Equity Calculation'!$A$8:$G$269,6,FALSE)</f>
        <v>0</v>
      </c>
      <c r="G87" s="37" t="e">
        <f t="shared" si="5"/>
        <v>#DIV/0!</v>
      </c>
      <c r="H87" s="42" t="e">
        <f t="shared" si="6"/>
        <v>#DIV/0!</v>
      </c>
      <c r="I87" s="38" t="e">
        <f t="shared" si="7"/>
        <v>#DIV/0!</v>
      </c>
    </row>
    <row r="88" spans="1:9" ht="15.75" thickBot="1" x14ac:dyDescent="0.3">
      <c r="A88" s="36" t="str">
        <f>'FY23 Fiscal Equity Calculation'!A88</f>
        <v/>
      </c>
      <c r="B88" s="69"/>
      <c r="C88" s="34">
        <f>VLOOKUP(A88,'FY23 Fiscal Equity Calculation'!$A$8:$G$269,3,FALSE)</f>
        <v>0</v>
      </c>
      <c r="D88" s="37" t="e">
        <f t="shared" si="4"/>
        <v>#DIV/0!</v>
      </c>
      <c r="E88" s="69"/>
      <c r="F88" s="34">
        <f>VLOOKUP(A88,'FY23 Fiscal Equity Calculation'!$A$8:$G$269,6,FALSE)</f>
        <v>0</v>
      </c>
      <c r="G88" s="37" t="e">
        <f t="shared" si="5"/>
        <v>#DIV/0!</v>
      </c>
      <c r="H88" s="42" t="e">
        <f t="shared" si="6"/>
        <v>#DIV/0!</v>
      </c>
      <c r="I88" s="38" t="e">
        <f t="shared" si="7"/>
        <v>#DIV/0!</v>
      </c>
    </row>
    <row r="89" spans="1:9" ht="15.75" thickBot="1" x14ac:dyDescent="0.3">
      <c r="A89" s="36" t="str">
        <f>'FY23 Fiscal Equity Calculation'!A89</f>
        <v/>
      </c>
      <c r="B89" s="69"/>
      <c r="C89" s="34">
        <f>VLOOKUP(A89,'FY23 Fiscal Equity Calculation'!$A$8:$G$269,3,FALSE)</f>
        <v>0</v>
      </c>
      <c r="D89" s="37" t="e">
        <f t="shared" si="4"/>
        <v>#DIV/0!</v>
      </c>
      <c r="E89" s="69"/>
      <c r="F89" s="34">
        <f>VLOOKUP(A89,'FY23 Fiscal Equity Calculation'!$A$8:$G$269,6,FALSE)</f>
        <v>0</v>
      </c>
      <c r="G89" s="37" t="e">
        <f t="shared" si="5"/>
        <v>#DIV/0!</v>
      </c>
      <c r="H89" s="42" t="e">
        <f t="shared" si="6"/>
        <v>#DIV/0!</v>
      </c>
      <c r="I89" s="38" t="e">
        <f t="shared" si="7"/>
        <v>#DIV/0!</v>
      </c>
    </row>
    <row r="90" spans="1:9" ht="15.75" thickBot="1" x14ac:dyDescent="0.3">
      <c r="A90" s="36" t="str">
        <f>'FY23 Fiscal Equity Calculation'!A90</f>
        <v/>
      </c>
      <c r="B90" s="69"/>
      <c r="C90" s="34">
        <f>VLOOKUP(A90,'FY23 Fiscal Equity Calculation'!$A$8:$G$269,3,FALSE)</f>
        <v>0</v>
      </c>
      <c r="D90" s="37" t="e">
        <f t="shared" si="4"/>
        <v>#DIV/0!</v>
      </c>
      <c r="E90" s="69"/>
      <c r="F90" s="34">
        <f>VLOOKUP(A90,'FY23 Fiscal Equity Calculation'!$A$8:$G$269,6,FALSE)</f>
        <v>0</v>
      </c>
      <c r="G90" s="37" t="e">
        <f t="shared" si="5"/>
        <v>#DIV/0!</v>
      </c>
      <c r="H90" s="42" t="e">
        <f t="shared" si="6"/>
        <v>#DIV/0!</v>
      </c>
      <c r="I90" s="38" t="e">
        <f t="shared" si="7"/>
        <v>#DIV/0!</v>
      </c>
    </row>
    <row r="91" spans="1:9" ht="15.75" thickBot="1" x14ac:dyDescent="0.3">
      <c r="A91" s="36" t="str">
        <f>'FY23 Fiscal Equity Calculation'!A91</f>
        <v/>
      </c>
      <c r="B91" s="69"/>
      <c r="C91" s="34">
        <f>VLOOKUP(A91,'FY23 Fiscal Equity Calculation'!$A$8:$G$269,3,FALSE)</f>
        <v>0</v>
      </c>
      <c r="D91" s="37" t="e">
        <f t="shared" si="4"/>
        <v>#DIV/0!</v>
      </c>
      <c r="E91" s="69"/>
      <c r="F91" s="34">
        <f>VLOOKUP(A91,'FY23 Fiscal Equity Calculation'!$A$8:$G$269,6,FALSE)</f>
        <v>0</v>
      </c>
      <c r="G91" s="37" t="e">
        <f t="shared" si="5"/>
        <v>#DIV/0!</v>
      </c>
      <c r="H91" s="42" t="e">
        <f t="shared" si="6"/>
        <v>#DIV/0!</v>
      </c>
      <c r="I91" s="38" t="e">
        <f t="shared" si="7"/>
        <v>#DIV/0!</v>
      </c>
    </row>
    <row r="92" spans="1:9" ht="15.75" thickBot="1" x14ac:dyDescent="0.3">
      <c r="A92" s="36" t="str">
        <f>'FY23 Fiscal Equity Calculation'!A92</f>
        <v/>
      </c>
      <c r="B92" s="69"/>
      <c r="C92" s="34">
        <f>VLOOKUP(A92,'FY23 Fiscal Equity Calculation'!$A$8:$G$269,3,FALSE)</f>
        <v>0</v>
      </c>
      <c r="D92" s="37" t="e">
        <f t="shared" si="4"/>
        <v>#DIV/0!</v>
      </c>
      <c r="E92" s="69"/>
      <c r="F92" s="34">
        <f>VLOOKUP(A92,'FY23 Fiscal Equity Calculation'!$A$8:$G$269,6,FALSE)</f>
        <v>0</v>
      </c>
      <c r="G92" s="37" t="e">
        <f t="shared" si="5"/>
        <v>#DIV/0!</v>
      </c>
      <c r="H92" s="42" t="e">
        <f t="shared" si="6"/>
        <v>#DIV/0!</v>
      </c>
      <c r="I92" s="38" t="e">
        <f t="shared" si="7"/>
        <v>#DIV/0!</v>
      </c>
    </row>
    <row r="93" spans="1:9" ht="15.75" thickBot="1" x14ac:dyDescent="0.3">
      <c r="A93" s="36" t="str">
        <f>'FY23 Fiscal Equity Calculation'!A93</f>
        <v/>
      </c>
      <c r="B93" s="69"/>
      <c r="C93" s="34">
        <f>VLOOKUP(A93,'FY23 Fiscal Equity Calculation'!$A$8:$G$269,3,FALSE)</f>
        <v>0</v>
      </c>
      <c r="D93" s="37" t="e">
        <f t="shared" si="4"/>
        <v>#DIV/0!</v>
      </c>
      <c r="E93" s="69"/>
      <c r="F93" s="34">
        <f>VLOOKUP(A93,'FY23 Fiscal Equity Calculation'!$A$8:$G$269,6,FALSE)</f>
        <v>0</v>
      </c>
      <c r="G93" s="37" t="e">
        <f t="shared" si="5"/>
        <v>#DIV/0!</v>
      </c>
      <c r="H93" s="42" t="e">
        <f t="shared" si="6"/>
        <v>#DIV/0!</v>
      </c>
      <c r="I93" s="38" t="e">
        <f t="shared" si="7"/>
        <v>#DIV/0!</v>
      </c>
    </row>
    <row r="94" spans="1:9" ht="15.75" thickBot="1" x14ac:dyDescent="0.3">
      <c r="A94" s="36" t="str">
        <f>'FY23 Fiscal Equity Calculation'!A94</f>
        <v/>
      </c>
      <c r="B94" s="69"/>
      <c r="C94" s="34">
        <f>VLOOKUP(A94,'FY23 Fiscal Equity Calculation'!$A$8:$G$269,3,FALSE)</f>
        <v>0</v>
      </c>
      <c r="D94" s="37" t="e">
        <f t="shared" si="4"/>
        <v>#DIV/0!</v>
      </c>
      <c r="E94" s="69"/>
      <c r="F94" s="34">
        <f>VLOOKUP(A94,'FY23 Fiscal Equity Calculation'!$A$8:$G$269,6,FALSE)</f>
        <v>0</v>
      </c>
      <c r="G94" s="37" t="e">
        <f t="shared" si="5"/>
        <v>#DIV/0!</v>
      </c>
      <c r="H94" s="42" t="e">
        <f t="shared" si="6"/>
        <v>#DIV/0!</v>
      </c>
      <c r="I94" s="38" t="e">
        <f t="shared" si="7"/>
        <v>#DIV/0!</v>
      </c>
    </row>
    <row r="95" spans="1:9" ht="15.75" thickBot="1" x14ac:dyDescent="0.3">
      <c r="A95" s="36" t="str">
        <f>'FY23 Fiscal Equity Calculation'!A95</f>
        <v/>
      </c>
      <c r="B95" s="69"/>
      <c r="C95" s="34">
        <f>VLOOKUP(A95,'FY23 Fiscal Equity Calculation'!$A$8:$G$269,3,FALSE)</f>
        <v>0</v>
      </c>
      <c r="D95" s="37" t="e">
        <f t="shared" si="4"/>
        <v>#DIV/0!</v>
      </c>
      <c r="E95" s="69"/>
      <c r="F95" s="34">
        <f>VLOOKUP(A95,'FY23 Fiscal Equity Calculation'!$A$8:$G$269,6,FALSE)</f>
        <v>0</v>
      </c>
      <c r="G95" s="37" t="e">
        <f t="shared" si="5"/>
        <v>#DIV/0!</v>
      </c>
      <c r="H95" s="42" t="e">
        <f t="shared" si="6"/>
        <v>#DIV/0!</v>
      </c>
      <c r="I95" s="38" t="e">
        <f t="shared" si="7"/>
        <v>#DIV/0!</v>
      </c>
    </row>
    <row r="96" spans="1:9" ht="15.75" thickBot="1" x14ac:dyDescent="0.3">
      <c r="A96" s="36" t="str">
        <f>'FY23 Fiscal Equity Calculation'!A96</f>
        <v/>
      </c>
      <c r="B96" s="69"/>
      <c r="C96" s="34">
        <f>VLOOKUP(A96,'FY23 Fiscal Equity Calculation'!$A$8:$G$269,3,FALSE)</f>
        <v>0</v>
      </c>
      <c r="D96" s="37" t="e">
        <f t="shared" si="4"/>
        <v>#DIV/0!</v>
      </c>
      <c r="E96" s="69"/>
      <c r="F96" s="34">
        <f>VLOOKUP(A96,'FY23 Fiscal Equity Calculation'!$A$8:$G$269,6,FALSE)</f>
        <v>0</v>
      </c>
      <c r="G96" s="37" t="e">
        <f t="shared" si="5"/>
        <v>#DIV/0!</v>
      </c>
      <c r="H96" s="42" t="e">
        <f t="shared" si="6"/>
        <v>#DIV/0!</v>
      </c>
      <c r="I96" s="38" t="e">
        <f t="shared" si="7"/>
        <v>#DIV/0!</v>
      </c>
    </row>
    <row r="97" spans="1:9" ht="15.75" thickBot="1" x14ac:dyDescent="0.3">
      <c r="A97" s="36" t="str">
        <f>'FY23 Fiscal Equity Calculation'!A97</f>
        <v/>
      </c>
      <c r="B97" s="69"/>
      <c r="C97" s="34">
        <f>VLOOKUP(A97,'FY23 Fiscal Equity Calculation'!$A$8:$G$269,3,FALSE)</f>
        <v>0</v>
      </c>
      <c r="D97" s="37" t="e">
        <f t="shared" si="4"/>
        <v>#DIV/0!</v>
      </c>
      <c r="E97" s="69"/>
      <c r="F97" s="34">
        <f>VLOOKUP(A97,'FY23 Fiscal Equity Calculation'!$A$8:$G$269,6,FALSE)</f>
        <v>0</v>
      </c>
      <c r="G97" s="37" t="e">
        <f t="shared" si="5"/>
        <v>#DIV/0!</v>
      </c>
      <c r="H97" s="42" t="e">
        <f t="shared" si="6"/>
        <v>#DIV/0!</v>
      </c>
      <c r="I97" s="38" t="e">
        <f t="shared" si="7"/>
        <v>#DIV/0!</v>
      </c>
    </row>
    <row r="98" spans="1:9" ht="15.75" thickBot="1" x14ac:dyDescent="0.3">
      <c r="A98" s="36" t="str">
        <f>'FY23 Fiscal Equity Calculation'!A98</f>
        <v/>
      </c>
      <c r="B98" s="69"/>
      <c r="C98" s="34">
        <f>VLOOKUP(A98,'FY23 Fiscal Equity Calculation'!$A$8:$G$269,3,FALSE)</f>
        <v>0</v>
      </c>
      <c r="D98" s="37" t="e">
        <f t="shared" si="4"/>
        <v>#DIV/0!</v>
      </c>
      <c r="E98" s="69"/>
      <c r="F98" s="34">
        <f>VLOOKUP(A98,'FY23 Fiscal Equity Calculation'!$A$8:$G$269,6,FALSE)</f>
        <v>0</v>
      </c>
      <c r="G98" s="37" t="e">
        <f t="shared" si="5"/>
        <v>#DIV/0!</v>
      </c>
      <c r="H98" s="42" t="e">
        <f t="shared" si="6"/>
        <v>#DIV/0!</v>
      </c>
      <c r="I98" s="38" t="e">
        <f t="shared" si="7"/>
        <v>#DIV/0!</v>
      </c>
    </row>
    <row r="99" spans="1:9" ht="15.75" thickBot="1" x14ac:dyDescent="0.3">
      <c r="A99" s="36" t="str">
        <f>'FY23 Fiscal Equity Calculation'!A99</f>
        <v/>
      </c>
      <c r="B99" s="69"/>
      <c r="C99" s="34">
        <f>VLOOKUP(A99,'FY23 Fiscal Equity Calculation'!$A$8:$G$269,3,FALSE)</f>
        <v>0</v>
      </c>
      <c r="D99" s="37" t="e">
        <f t="shared" si="4"/>
        <v>#DIV/0!</v>
      </c>
      <c r="E99" s="69"/>
      <c r="F99" s="34">
        <f>VLOOKUP(A99,'FY23 Fiscal Equity Calculation'!$A$8:$G$269,6,FALSE)</f>
        <v>0</v>
      </c>
      <c r="G99" s="37" t="e">
        <f t="shared" si="5"/>
        <v>#DIV/0!</v>
      </c>
      <c r="H99" s="42" t="e">
        <f t="shared" si="6"/>
        <v>#DIV/0!</v>
      </c>
      <c r="I99" s="38" t="e">
        <f t="shared" si="7"/>
        <v>#DIV/0!</v>
      </c>
    </row>
    <row r="100" spans="1:9" ht="15.75" thickBot="1" x14ac:dyDescent="0.3">
      <c r="A100" s="36" t="str">
        <f>'FY23 Fiscal Equity Calculation'!A100</f>
        <v/>
      </c>
      <c r="B100" s="69"/>
      <c r="C100" s="34">
        <f>VLOOKUP(A100,'FY23 Fiscal Equity Calculation'!$A$8:$G$269,3,FALSE)</f>
        <v>0</v>
      </c>
      <c r="D100" s="37" t="e">
        <f t="shared" si="4"/>
        <v>#DIV/0!</v>
      </c>
      <c r="E100" s="69"/>
      <c r="F100" s="34">
        <f>VLOOKUP(A100,'FY23 Fiscal Equity Calculation'!$A$8:$G$269,6,FALSE)</f>
        <v>0</v>
      </c>
      <c r="G100" s="37" t="e">
        <f t="shared" si="5"/>
        <v>#DIV/0!</v>
      </c>
      <c r="H100" s="42" t="e">
        <f t="shared" si="6"/>
        <v>#DIV/0!</v>
      </c>
      <c r="I100" s="38" t="e">
        <f t="shared" si="7"/>
        <v>#DIV/0!</v>
      </c>
    </row>
    <row r="101" spans="1:9" ht="15.75" thickBot="1" x14ac:dyDescent="0.3">
      <c r="A101" s="36" t="str">
        <f>'FY23 Fiscal Equity Calculation'!A101</f>
        <v/>
      </c>
      <c r="B101" s="69"/>
      <c r="C101" s="34">
        <f>VLOOKUP(A101,'FY23 Fiscal Equity Calculation'!$A$8:$G$269,3,FALSE)</f>
        <v>0</v>
      </c>
      <c r="D101" s="37" t="e">
        <f t="shared" si="4"/>
        <v>#DIV/0!</v>
      </c>
      <c r="E101" s="69"/>
      <c r="F101" s="34">
        <f>VLOOKUP(A101,'FY23 Fiscal Equity Calculation'!$A$8:$G$269,6,FALSE)</f>
        <v>0</v>
      </c>
      <c r="G101" s="37" t="e">
        <f t="shared" si="5"/>
        <v>#DIV/0!</v>
      </c>
      <c r="H101" s="42" t="e">
        <f t="shared" si="6"/>
        <v>#DIV/0!</v>
      </c>
      <c r="I101" s="38" t="e">
        <f t="shared" si="7"/>
        <v>#DIV/0!</v>
      </c>
    </row>
    <row r="102" spans="1:9" ht="15.75" thickBot="1" x14ac:dyDescent="0.3">
      <c r="A102" s="36" t="str">
        <f>'FY23 Fiscal Equity Calculation'!A102</f>
        <v/>
      </c>
      <c r="B102" s="69"/>
      <c r="C102" s="34">
        <f>VLOOKUP(A102,'FY23 Fiscal Equity Calculation'!$A$8:$G$269,3,FALSE)</f>
        <v>0</v>
      </c>
      <c r="D102" s="37" t="e">
        <f t="shared" si="4"/>
        <v>#DIV/0!</v>
      </c>
      <c r="E102" s="69"/>
      <c r="F102" s="34">
        <f>VLOOKUP(A102,'FY23 Fiscal Equity Calculation'!$A$8:$G$269,6,FALSE)</f>
        <v>0</v>
      </c>
      <c r="G102" s="37" t="e">
        <f t="shared" si="5"/>
        <v>#DIV/0!</v>
      </c>
      <c r="H102" s="42" t="e">
        <f t="shared" si="6"/>
        <v>#DIV/0!</v>
      </c>
      <c r="I102" s="38" t="e">
        <f t="shared" si="7"/>
        <v>#DIV/0!</v>
      </c>
    </row>
    <row r="103" spans="1:9" ht="15.75" thickBot="1" x14ac:dyDescent="0.3">
      <c r="A103" s="36" t="str">
        <f>'FY23 Fiscal Equity Calculation'!A103</f>
        <v/>
      </c>
      <c r="B103" s="69"/>
      <c r="C103" s="34">
        <f>VLOOKUP(A103,'FY23 Fiscal Equity Calculation'!$A$8:$G$269,3,FALSE)</f>
        <v>0</v>
      </c>
      <c r="D103" s="37" t="e">
        <f t="shared" si="4"/>
        <v>#DIV/0!</v>
      </c>
      <c r="E103" s="69"/>
      <c r="F103" s="34">
        <f>VLOOKUP(A103,'FY23 Fiscal Equity Calculation'!$A$8:$G$269,6,FALSE)</f>
        <v>0</v>
      </c>
      <c r="G103" s="37" t="e">
        <f t="shared" si="5"/>
        <v>#DIV/0!</v>
      </c>
      <c r="H103" s="42" t="e">
        <f t="shared" si="6"/>
        <v>#DIV/0!</v>
      </c>
      <c r="I103" s="38" t="e">
        <f t="shared" si="7"/>
        <v>#DIV/0!</v>
      </c>
    </row>
    <row r="104" spans="1:9" ht="15.75" thickBot="1" x14ac:dyDescent="0.3">
      <c r="A104" s="36" t="str">
        <f>'FY23 Fiscal Equity Calculation'!A104</f>
        <v/>
      </c>
      <c r="B104" s="69"/>
      <c r="C104" s="34">
        <f>VLOOKUP(A104,'FY23 Fiscal Equity Calculation'!$A$8:$G$269,3,FALSE)</f>
        <v>0</v>
      </c>
      <c r="D104" s="37" t="e">
        <f t="shared" si="4"/>
        <v>#DIV/0!</v>
      </c>
      <c r="E104" s="69"/>
      <c r="F104" s="34">
        <f>VLOOKUP(A104,'FY23 Fiscal Equity Calculation'!$A$8:$G$269,6,FALSE)</f>
        <v>0</v>
      </c>
      <c r="G104" s="37" t="e">
        <f t="shared" si="5"/>
        <v>#DIV/0!</v>
      </c>
      <c r="H104" s="42" t="e">
        <f t="shared" si="6"/>
        <v>#DIV/0!</v>
      </c>
      <c r="I104" s="38" t="e">
        <f t="shared" si="7"/>
        <v>#DIV/0!</v>
      </c>
    </row>
    <row r="105" spans="1:9" ht="15.75" thickBot="1" x14ac:dyDescent="0.3">
      <c r="A105" s="36" t="str">
        <f>'FY23 Fiscal Equity Calculation'!A105</f>
        <v/>
      </c>
      <c r="B105" s="69"/>
      <c r="C105" s="34">
        <f>VLOOKUP(A105,'FY23 Fiscal Equity Calculation'!$A$8:$G$269,3,FALSE)</f>
        <v>0</v>
      </c>
      <c r="D105" s="37" t="e">
        <f t="shared" si="4"/>
        <v>#DIV/0!</v>
      </c>
      <c r="E105" s="69"/>
      <c r="F105" s="34">
        <f>VLOOKUP(A105,'FY23 Fiscal Equity Calculation'!$A$8:$G$269,6,FALSE)</f>
        <v>0</v>
      </c>
      <c r="G105" s="37" t="e">
        <f t="shared" si="5"/>
        <v>#DIV/0!</v>
      </c>
      <c r="H105" s="42" t="e">
        <f t="shared" si="6"/>
        <v>#DIV/0!</v>
      </c>
      <c r="I105" s="38" t="e">
        <f t="shared" si="7"/>
        <v>#DIV/0!</v>
      </c>
    </row>
    <row r="106" spans="1:9" ht="15.75" thickBot="1" x14ac:dyDescent="0.3">
      <c r="A106" s="36" t="str">
        <f>'FY23 Fiscal Equity Calculation'!A106</f>
        <v/>
      </c>
      <c r="B106" s="69"/>
      <c r="C106" s="34">
        <f>VLOOKUP(A106,'FY23 Fiscal Equity Calculation'!$A$8:$G$269,3,FALSE)</f>
        <v>0</v>
      </c>
      <c r="D106" s="37" t="e">
        <f t="shared" si="4"/>
        <v>#DIV/0!</v>
      </c>
      <c r="E106" s="69"/>
      <c r="F106" s="34">
        <f>VLOOKUP(A106,'FY23 Fiscal Equity Calculation'!$A$8:$G$269,6,FALSE)</f>
        <v>0</v>
      </c>
      <c r="G106" s="37" t="e">
        <f t="shared" si="5"/>
        <v>#DIV/0!</v>
      </c>
      <c r="H106" s="42" t="e">
        <f t="shared" si="6"/>
        <v>#DIV/0!</v>
      </c>
      <c r="I106" s="38" t="e">
        <f t="shared" si="7"/>
        <v>#DIV/0!</v>
      </c>
    </row>
    <row r="107" spans="1:9" ht="15.75" thickBot="1" x14ac:dyDescent="0.3">
      <c r="A107" s="36" t="str">
        <f>'FY23 Fiscal Equity Calculation'!A107</f>
        <v/>
      </c>
      <c r="B107" s="69"/>
      <c r="C107" s="34">
        <f>VLOOKUP(A107,'FY23 Fiscal Equity Calculation'!$A$8:$G$269,3,FALSE)</f>
        <v>0</v>
      </c>
      <c r="D107" s="37" t="e">
        <f t="shared" si="4"/>
        <v>#DIV/0!</v>
      </c>
      <c r="E107" s="69"/>
      <c r="F107" s="34">
        <f>VLOOKUP(A107,'FY23 Fiscal Equity Calculation'!$A$8:$G$269,6,FALSE)</f>
        <v>0</v>
      </c>
      <c r="G107" s="37" t="e">
        <f t="shared" si="5"/>
        <v>#DIV/0!</v>
      </c>
      <c r="H107" s="42" t="e">
        <f t="shared" si="6"/>
        <v>#DIV/0!</v>
      </c>
      <c r="I107" s="38" t="e">
        <f t="shared" si="7"/>
        <v>#DIV/0!</v>
      </c>
    </row>
    <row r="108" spans="1:9" ht="15.75" thickBot="1" x14ac:dyDescent="0.3">
      <c r="A108" s="36" t="str">
        <f>'FY23 Fiscal Equity Calculation'!A108</f>
        <v/>
      </c>
      <c r="B108" s="69"/>
      <c r="C108" s="34">
        <f>VLOOKUP(A108,'FY23 Fiscal Equity Calculation'!$A$8:$G$269,3,FALSE)</f>
        <v>0</v>
      </c>
      <c r="D108" s="37" t="e">
        <f t="shared" si="4"/>
        <v>#DIV/0!</v>
      </c>
      <c r="E108" s="69"/>
      <c r="F108" s="34">
        <f>VLOOKUP(A108,'FY23 Fiscal Equity Calculation'!$A$8:$G$269,6,FALSE)</f>
        <v>0</v>
      </c>
      <c r="G108" s="37" t="e">
        <f t="shared" si="5"/>
        <v>#DIV/0!</v>
      </c>
      <c r="H108" s="42" t="e">
        <f t="shared" si="6"/>
        <v>#DIV/0!</v>
      </c>
      <c r="I108" s="38" t="e">
        <f t="shared" si="7"/>
        <v>#DIV/0!</v>
      </c>
    </row>
    <row r="109" spans="1:9" ht="15.75" thickBot="1" x14ac:dyDescent="0.3">
      <c r="A109" s="36" t="str">
        <f>'FY23 Fiscal Equity Calculation'!A109</f>
        <v/>
      </c>
      <c r="B109" s="69"/>
      <c r="C109" s="34">
        <f>VLOOKUP(A109,'FY23 Fiscal Equity Calculation'!$A$8:$G$269,3,FALSE)</f>
        <v>0</v>
      </c>
      <c r="D109" s="37" t="e">
        <f t="shared" si="4"/>
        <v>#DIV/0!</v>
      </c>
      <c r="E109" s="69"/>
      <c r="F109" s="34">
        <f>VLOOKUP(A109,'FY23 Fiscal Equity Calculation'!$A$8:$G$269,6,FALSE)</f>
        <v>0</v>
      </c>
      <c r="G109" s="37" t="e">
        <f t="shared" si="5"/>
        <v>#DIV/0!</v>
      </c>
      <c r="H109" s="42" t="e">
        <f t="shared" si="6"/>
        <v>#DIV/0!</v>
      </c>
      <c r="I109" s="38" t="e">
        <f t="shared" si="7"/>
        <v>#DIV/0!</v>
      </c>
    </row>
    <row r="110" spans="1:9" ht="15.75" thickBot="1" x14ac:dyDescent="0.3">
      <c r="A110" s="36" t="str">
        <f>'FY23 Fiscal Equity Calculation'!A110</f>
        <v/>
      </c>
      <c r="B110" s="69"/>
      <c r="C110" s="34">
        <f>VLOOKUP(A110,'FY23 Fiscal Equity Calculation'!$A$8:$G$269,3,FALSE)</f>
        <v>0</v>
      </c>
      <c r="D110" s="37" t="e">
        <f t="shared" si="4"/>
        <v>#DIV/0!</v>
      </c>
      <c r="E110" s="69"/>
      <c r="F110" s="34">
        <f>VLOOKUP(A110,'FY23 Fiscal Equity Calculation'!$A$8:$G$269,6,FALSE)</f>
        <v>0</v>
      </c>
      <c r="G110" s="37" t="e">
        <f t="shared" si="5"/>
        <v>#DIV/0!</v>
      </c>
      <c r="H110" s="42" t="e">
        <f t="shared" si="6"/>
        <v>#DIV/0!</v>
      </c>
      <c r="I110" s="38" t="e">
        <f t="shared" si="7"/>
        <v>#DIV/0!</v>
      </c>
    </row>
    <row r="111" spans="1:9" ht="15.75" thickBot="1" x14ac:dyDescent="0.3">
      <c r="A111" s="36" t="str">
        <f>'FY23 Fiscal Equity Calculation'!A111</f>
        <v/>
      </c>
      <c r="B111" s="69"/>
      <c r="C111" s="34">
        <f>VLOOKUP(A111,'FY23 Fiscal Equity Calculation'!$A$8:$G$269,3,FALSE)</f>
        <v>0</v>
      </c>
      <c r="D111" s="37" t="e">
        <f t="shared" si="4"/>
        <v>#DIV/0!</v>
      </c>
      <c r="E111" s="69"/>
      <c r="F111" s="34">
        <f>VLOOKUP(A111,'FY23 Fiscal Equity Calculation'!$A$8:$G$269,6,FALSE)</f>
        <v>0</v>
      </c>
      <c r="G111" s="37" t="e">
        <f t="shared" si="5"/>
        <v>#DIV/0!</v>
      </c>
      <c r="H111" s="42" t="e">
        <f t="shared" si="6"/>
        <v>#DIV/0!</v>
      </c>
      <c r="I111" s="38" t="e">
        <f t="shared" si="7"/>
        <v>#DIV/0!</v>
      </c>
    </row>
    <row r="112" spans="1:9" ht="15.75" thickBot="1" x14ac:dyDescent="0.3">
      <c r="A112" s="36" t="str">
        <f>'FY23 Fiscal Equity Calculation'!A112</f>
        <v/>
      </c>
      <c r="B112" s="69"/>
      <c r="C112" s="34">
        <f>VLOOKUP(A112,'FY23 Fiscal Equity Calculation'!$A$8:$G$269,3,FALSE)</f>
        <v>0</v>
      </c>
      <c r="D112" s="37" t="e">
        <f t="shared" si="4"/>
        <v>#DIV/0!</v>
      </c>
      <c r="E112" s="69"/>
      <c r="F112" s="34">
        <f>VLOOKUP(A112,'FY23 Fiscal Equity Calculation'!$A$8:$G$269,6,FALSE)</f>
        <v>0</v>
      </c>
      <c r="G112" s="37" t="e">
        <f t="shared" si="5"/>
        <v>#DIV/0!</v>
      </c>
      <c r="H112" s="42" t="e">
        <f t="shared" si="6"/>
        <v>#DIV/0!</v>
      </c>
      <c r="I112" s="38" t="e">
        <f t="shared" si="7"/>
        <v>#DIV/0!</v>
      </c>
    </row>
    <row r="113" spans="1:9" ht="15.75" thickBot="1" x14ac:dyDescent="0.3">
      <c r="A113" s="36" t="str">
        <f>'FY23 Fiscal Equity Calculation'!A113</f>
        <v/>
      </c>
      <c r="B113" s="69"/>
      <c r="C113" s="34">
        <f>VLOOKUP(A113,'FY23 Fiscal Equity Calculation'!$A$8:$G$269,3,FALSE)</f>
        <v>0</v>
      </c>
      <c r="D113" s="37" t="e">
        <f t="shared" si="4"/>
        <v>#DIV/0!</v>
      </c>
      <c r="E113" s="69"/>
      <c r="F113" s="34">
        <f>VLOOKUP(A113,'FY23 Fiscal Equity Calculation'!$A$8:$G$269,6,FALSE)</f>
        <v>0</v>
      </c>
      <c r="G113" s="37" t="e">
        <f t="shared" si="5"/>
        <v>#DIV/0!</v>
      </c>
      <c r="H113" s="42" t="e">
        <f t="shared" si="6"/>
        <v>#DIV/0!</v>
      </c>
      <c r="I113" s="38" t="e">
        <f t="shared" si="7"/>
        <v>#DIV/0!</v>
      </c>
    </row>
    <row r="114" spans="1:9" ht="15.75" thickBot="1" x14ac:dyDescent="0.3">
      <c r="A114" s="36" t="str">
        <f>'FY23 Fiscal Equity Calculation'!A114</f>
        <v/>
      </c>
      <c r="B114" s="69"/>
      <c r="C114" s="34">
        <f>VLOOKUP(A114,'FY23 Fiscal Equity Calculation'!$A$8:$G$269,3,FALSE)</f>
        <v>0</v>
      </c>
      <c r="D114" s="37" t="e">
        <f t="shared" si="4"/>
        <v>#DIV/0!</v>
      </c>
      <c r="E114" s="69"/>
      <c r="F114" s="34">
        <f>VLOOKUP(A114,'FY23 Fiscal Equity Calculation'!$A$8:$G$269,6,FALSE)</f>
        <v>0</v>
      </c>
      <c r="G114" s="37" t="e">
        <f t="shared" si="5"/>
        <v>#DIV/0!</v>
      </c>
      <c r="H114" s="42" t="e">
        <f t="shared" si="6"/>
        <v>#DIV/0!</v>
      </c>
      <c r="I114" s="38" t="e">
        <f t="shared" si="7"/>
        <v>#DIV/0!</v>
      </c>
    </row>
    <row r="115" spans="1:9" ht="15.75" thickBot="1" x14ac:dyDescent="0.3">
      <c r="A115" s="36" t="str">
        <f>'FY23 Fiscal Equity Calculation'!A115</f>
        <v/>
      </c>
      <c r="B115" s="69"/>
      <c r="C115" s="34">
        <f>VLOOKUP(A115,'FY23 Fiscal Equity Calculation'!$A$8:$G$269,3,FALSE)</f>
        <v>0</v>
      </c>
      <c r="D115" s="37" t="e">
        <f t="shared" si="4"/>
        <v>#DIV/0!</v>
      </c>
      <c r="E115" s="69"/>
      <c r="F115" s="34">
        <f>VLOOKUP(A115,'FY23 Fiscal Equity Calculation'!$A$8:$G$269,6,FALSE)</f>
        <v>0</v>
      </c>
      <c r="G115" s="37" t="e">
        <f t="shared" si="5"/>
        <v>#DIV/0!</v>
      </c>
      <c r="H115" s="42" t="e">
        <f t="shared" si="6"/>
        <v>#DIV/0!</v>
      </c>
      <c r="I115" s="38" t="e">
        <f t="shared" si="7"/>
        <v>#DIV/0!</v>
      </c>
    </row>
    <row r="116" spans="1:9" ht="15.75" thickBot="1" x14ac:dyDescent="0.3">
      <c r="A116" s="36" t="str">
        <f>'FY23 Fiscal Equity Calculation'!A116</f>
        <v/>
      </c>
      <c r="B116" s="69"/>
      <c r="C116" s="34">
        <f>VLOOKUP(A116,'FY23 Fiscal Equity Calculation'!$A$8:$G$269,3,FALSE)</f>
        <v>0</v>
      </c>
      <c r="D116" s="37" t="e">
        <f t="shared" si="4"/>
        <v>#DIV/0!</v>
      </c>
      <c r="E116" s="69"/>
      <c r="F116" s="34">
        <f>VLOOKUP(A116,'FY23 Fiscal Equity Calculation'!$A$8:$G$269,6,FALSE)</f>
        <v>0</v>
      </c>
      <c r="G116" s="37" t="e">
        <f t="shared" si="5"/>
        <v>#DIV/0!</v>
      </c>
      <c r="H116" s="42" t="e">
        <f t="shared" si="6"/>
        <v>#DIV/0!</v>
      </c>
      <c r="I116" s="38" t="e">
        <f t="shared" si="7"/>
        <v>#DIV/0!</v>
      </c>
    </row>
    <row r="117" spans="1:9" ht="15.75" thickBot="1" x14ac:dyDescent="0.3">
      <c r="A117" s="36" t="str">
        <f>'FY23 Fiscal Equity Calculation'!A117</f>
        <v/>
      </c>
      <c r="B117" s="69"/>
      <c r="C117" s="34">
        <f>VLOOKUP(A117,'FY23 Fiscal Equity Calculation'!$A$8:$G$269,3,FALSE)</f>
        <v>0</v>
      </c>
      <c r="D117" s="37" t="e">
        <f t="shared" si="4"/>
        <v>#DIV/0!</v>
      </c>
      <c r="E117" s="69"/>
      <c r="F117" s="34">
        <f>VLOOKUP(A117,'FY23 Fiscal Equity Calculation'!$A$8:$G$269,6,FALSE)</f>
        <v>0</v>
      </c>
      <c r="G117" s="37" t="e">
        <f t="shared" si="5"/>
        <v>#DIV/0!</v>
      </c>
      <c r="H117" s="42" t="e">
        <f t="shared" si="6"/>
        <v>#DIV/0!</v>
      </c>
      <c r="I117" s="38" t="e">
        <f t="shared" si="7"/>
        <v>#DIV/0!</v>
      </c>
    </row>
    <row r="118" spans="1:9" ht="15.75" thickBot="1" x14ac:dyDescent="0.3">
      <c r="A118" s="36" t="str">
        <f>'FY23 Fiscal Equity Calculation'!A118</f>
        <v/>
      </c>
      <c r="B118" s="69"/>
      <c r="C118" s="34">
        <f>VLOOKUP(A118,'FY23 Fiscal Equity Calculation'!$A$8:$G$269,3,FALSE)</f>
        <v>0</v>
      </c>
      <c r="D118" s="37" t="e">
        <f t="shared" si="4"/>
        <v>#DIV/0!</v>
      </c>
      <c r="E118" s="69"/>
      <c r="F118" s="34">
        <f>VLOOKUP(A118,'FY23 Fiscal Equity Calculation'!$A$8:$G$269,6,FALSE)</f>
        <v>0</v>
      </c>
      <c r="G118" s="37" t="e">
        <f t="shared" si="5"/>
        <v>#DIV/0!</v>
      </c>
      <c r="H118" s="42" t="e">
        <f t="shared" si="6"/>
        <v>#DIV/0!</v>
      </c>
      <c r="I118" s="38" t="e">
        <f t="shared" si="7"/>
        <v>#DIV/0!</v>
      </c>
    </row>
    <row r="119" spans="1:9" ht="15.75" thickBot="1" x14ac:dyDescent="0.3">
      <c r="A119" s="36" t="str">
        <f>'FY23 Fiscal Equity Calculation'!A119</f>
        <v/>
      </c>
      <c r="B119" s="69"/>
      <c r="C119" s="34">
        <f>VLOOKUP(A119,'FY23 Fiscal Equity Calculation'!$A$8:$G$269,3,FALSE)</f>
        <v>0</v>
      </c>
      <c r="D119" s="37" t="e">
        <f t="shared" si="4"/>
        <v>#DIV/0!</v>
      </c>
      <c r="E119" s="69"/>
      <c r="F119" s="34">
        <f>VLOOKUP(A119,'FY23 Fiscal Equity Calculation'!$A$8:$G$269,6,FALSE)</f>
        <v>0</v>
      </c>
      <c r="G119" s="37" t="e">
        <f t="shared" si="5"/>
        <v>#DIV/0!</v>
      </c>
      <c r="H119" s="42" t="e">
        <f t="shared" si="6"/>
        <v>#DIV/0!</v>
      </c>
      <c r="I119" s="38" t="e">
        <f t="shared" si="7"/>
        <v>#DIV/0!</v>
      </c>
    </row>
    <row r="120" spans="1:9" ht="15.75" thickBot="1" x14ac:dyDescent="0.3">
      <c r="A120" s="36" t="str">
        <f>'FY23 Fiscal Equity Calculation'!A120</f>
        <v/>
      </c>
      <c r="B120" s="69"/>
      <c r="C120" s="34">
        <f>VLOOKUP(A120,'FY23 Fiscal Equity Calculation'!$A$8:$G$269,3,FALSE)</f>
        <v>0</v>
      </c>
      <c r="D120" s="37" t="e">
        <f t="shared" si="4"/>
        <v>#DIV/0!</v>
      </c>
      <c r="E120" s="69"/>
      <c r="F120" s="34">
        <f>VLOOKUP(A120,'FY23 Fiscal Equity Calculation'!$A$8:$G$269,6,FALSE)</f>
        <v>0</v>
      </c>
      <c r="G120" s="37" t="e">
        <f t="shared" si="5"/>
        <v>#DIV/0!</v>
      </c>
      <c r="H120" s="42" t="e">
        <f t="shared" si="6"/>
        <v>#DIV/0!</v>
      </c>
      <c r="I120" s="38" t="e">
        <f t="shared" si="7"/>
        <v>#DIV/0!</v>
      </c>
    </row>
    <row r="121" spans="1:9" ht="15.75" thickBot="1" x14ac:dyDescent="0.3">
      <c r="A121" s="36" t="str">
        <f>'FY23 Fiscal Equity Calculation'!A121</f>
        <v/>
      </c>
      <c r="B121" s="69"/>
      <c r="C121" s="34">
        <f>VLOOKUP(A121,'FY23 Fiscal Equity Calculation'!$A$8:$G$269,3,FALSE)</f>
        <v>0</v>
      </c>
      <c r="D121" s="37" t="e">
        <f t="shared" si="4"/>
        <v>#DIV/0!</v>
      </c>
      <c r="E121" s="69"/>
      <c r="F121" s="34">
        <f>VLOOKUP(A121,'FY23 Fiscal Equity Calculation'!$A$8:$G$269,6,FALSE)</f>
        <v>0</v>
      </c>
      <c r="G121" s="37" t="e">
        <f t="shared" si="5"/>
        <v>#DIV/0!</v>
      </c>
      <c r="H121" s="42" t="e">
        <f t="shared" si="6"/>
        <v>#DIV/0!</v>
      </c>
      <c r="I121" s="38" t="e">
        <f t="shared" si="7"/>
        <v>#DIV/0!</v>
      </c>
    </row>
    <row r="122" spans="1:9" ht="15.75" thickBot="1" x14ac:dyDescent="0.3">
      <c r="A122" s="36" t="str">
        <f>'FY23 Fiscal Equity Calculation'!A122</f>
        <v/>
      </c>
      <c r="B122" s="69"/>
      <c r="C122" s="34">
        <f>VLOOKUP(A122,'FY23 Fiscal Equity Calculation'!$A$8:$G$269,3,FALSE)</f>
        <v>0</v>
      </c>
      <c r="D122" s="37" t="e">
        <f t="shared" si="4"/>
        <v>#DIV/0!</v>
      </c>
      <c r="E122" s="69"/>
      <c r="F122" s="34">
        <f>VLOOKUP(A122,'FY23 Fiscal Equity Calculation'!$A$8:$G$269,6,FALSE)</f>
        <v>0</v>
      </c>
      <c r="G122" s="37" t="e">
        <f t="shared" si="5"/>
        <v>#DIV/0!</v>
      </c>
      <c r="H122" s="42" t="e">
        <f t="shared" si="6"/>
        <v>#DIV/0!</v>
      </c>
      <c r="I122" s="38" t="e">
        <f t="shared" si="7"/>
        <v>#DIV/0!</v>
      </c>
    </row>
    <row r="123" spans="1:9" ht="15.75" thickBot="1" x14ac:dyDescent="0.3">
      <c r="A123" s="36" t="str">
        <f>'FY23 Fiscal Equity Calculation'!A123</f>
        <v/>
      </c>
      <c r="B123" s="69"/>
      <c r="C123" s="34">
        <f>VLOOKUP(A123,'FY23 Fiscal Equity Calculation'!$A$8:$G$269,3,FALSE)</f>
        <v>0</v>
      </c>
      <c r="D123" s="37" t="e">
        <f t="shared" si="4"/>
        <v>#DIV/0!</v>
      </c>
      <c r="E123" s="69"/>
      <c r="F123" s="34">
        <f>VLOOKUP(A123,'FY23 Fiscal Equity Calculation'!$A$8:$G$269,6,FALSE)</f>
        <v>0</v>
      </c>
      <c r="G123" s="37" t="e">
        <f t="shared" si="5"/>
        <v>#DIV/0!</v>
      </c>
      <c r="H123" s="42" t="e">
        <f t="shared" si="6"/>
        <v>#DIV/0!</v>
      </c>
      <c r="I123" s="38" t="e">
        <f t="shared" si="7"/>
        <v>#DIV/0!</v>
      </c>
    </row>
    <row r="124" spans="1:9" ht="15.75" thickBot="1" x14ac:dyDescent="0.3">
      <c r="A124" s="36" t="str">
        <f>'FY23 Fiscal Equity Calculation'!A124</f>
        <v/>
      </c>
      <c r="B124" s="69"/>
      <c r="C124" s="34">
        <f>VLOOKUP(A124,'FY23 Fiscal Equity Calculation'!$A$8:$G$269,3,FALSE)</f>
        <v>0</v>
      </c>
      <c r="D124" s="37" t="e">
        <f t="shared" si="4"/>
        <v>#DIV/0!</v>
      </c>
      <c r="E124" s="69"/>
      <c r="F124" s="34">
        <f>VLOOKUP(A124,'FY23 Fiscal Equity Calculation'!$A$8:$G$269,6,FALSE)</f>
        <v>0</v>
      </c>
      <c r="G124" s="37" t="e">
        <f t="shared" si="5"/>
        <v>#DIV/0!</v>
      </c>
      <c r="H124" s="42" t="e">
        <f t="shared" si="6"/>
        <v>#DIV/0!</v>
      </c>
      <c r="I124" s="38" t="e">
        <f t="shared" si="7"/>
        <v>#DIV/0!</v>
      </c>
    </row>
    <row r="125" spans="1:9" ht="15.75" thickBot="1" x14ac:dyDescent="0.3">
      <c r="A125" s="36" t="str">
        <f>'FY23 Fiscal Equity Calculation'!A125</f>
        <v/>
      </c>
      <c r="B125" s="69"/>
      <c r="C125" s="34">
        <f>VLOOKUP(A125,'FY23 Fiscal Equity Calculation'!$A$8:$G$269,3,FALSE)</f>
        <v>0</v>
      </c>
      <c r="D125" s="37" t="e">
        <f t="shared" si="4"/>
        <v>#DIV/0!</v>
      </c>
      <c r="E125" s="69"/>
      <c r="F125" s="34">
        <f>VLOOKUP(A125,'FY23 Fiscal Equity Calculation'!$A$8:$G$269,6,FALSE)</f>
        <v>0</v>
      </c>
      <c r="G125" s="37" t="e">
        <f t="shared" si="5"/>
        <v>#DIV/0!</v>
      </c>
      <c r="H125" s="42" t="e">
        <f t="shared" si="6"/>
        <v>#DIV/0!</v>
      </c>
      <c r="I125" s="38" t="e">
        <f t="shared" si="7"/>
        <v>#DIV/0!</v>
      </c>
    </row>
    <row r="126" spans="1:9" ht="15.75" thickBot="1" x14ac:dyDescent="0.3">
      <c r="A126" s="36" t="str">
        <f>'FY23 Fiscal Equity Calculation'!A126</f>
        <v/>
      </c>
      <c r="B126" s="69"/>
      <c r="C126" s="34">
        <f>VLOOKUP(A126,'FY23 Fiscal Equity Calculation'!$A$8:$G$269,3,FALSE)</f>
        <v>0</v>
      </c>
      <c r="D126" s="37" t="e">
        <f t="shared" si="4"/>
        <v>#DIV/0!</v>
      </c>
      <c r="E126" s="69"/>
      <c r="F126" s="34">
        <f>VLOOKUP(A126,'FY23 Fiscal Equity Calculation'!$A$8:$G$269,6,FALSE)</f>
        <v>0</v>
      </c>
      <c r="G126" s="37" t="e">
        <f t="shared" si="5"/>
        <v>#DIV/0!</v>
      </c>
      <c r="H126" s="42" t="e">
        <f t="shared" si="6"/>
        <v>#DIV/0!</v>
      </c>
      <c r="I126" s="38" t="e">
        <f t="shared" si="7"/>
        <v>#DIV/0!</v>
      </c>
    </row>
    <row r="127" spans="1:9" ht="15.75" thickBot="1" x14ac:dyDescent="0.3">
      <c r="A127" s="36" t="str">
        <f>'FY23 Fiscal Equity Calculation'!A127</f>
        <v/>
      </c>
      <c r="B127" s="69"/>
      <c r="C127" s="34">
        <f>VLOOKUP(A127,'FY23 Fiscal Equity Calculation'!$A$8:$G$269,3,FALSE)</f>
        <v>0</v>
      </c>
      <c r="D127" s="37" t="e">
        <f t="shared" si="4"/>
        <v>#DIV/0!</v>
      </c>
      <c r="E127" s="69"/>
      <c r="F127" s="34">
        <f>VLOOKUP(A127,'FY23 Fiscal Equity Calculation'!$A$8:$G$269,6,FALSE)</f>
        <v>0</v>
      </c>
      <c r="G127" s="37" t="e">
        <f t="shared" si="5"/>
        <v>#DIV/0!</v>
      </c>
      <c r="H127" s="42" t="e">
        <f t="shared" si="6"/>
        <v>#DIV/0!</v>
      </c>
      <c r="I127" s="38" t="e">
        <f t="shared" si="7"/>
        <v>#DIV/0!</v>
      </c>
    </row>
    <row r="128" spans="1:9" ht="15.75" thickBot="1" x14ac:dyDescent="0.3">
      <c r="A128" s="36" t="str">
        <f>'FY23 Fiscal Equity Calculation'!A128</f>
        <v/>
      </c>
      <c r="B128" s="69"/>
      <c r="C128" s="34">
        <f>VLOOKUP(A128,'FY23 Fiscal Equity Calculation'!$A$8:$G$269,3,FALSE)</f>
        <v>0</v>
      </c>
      <c r="D128" s="37" t="e">
        <f t="shared" si="4"/>
        <v>#DIV/0!</v>
      </c>
      <c r="E128" s="69"/>
      <c r="F128" s="34">
        <f>VLOOKUP(A128,'FY23 Fiscal Equity Calculation'!$A$8:$G$269,6,FALSE)</f>
        <v>0</v>
      </c>
      <c r="G128" s="37" t="e">
        <f t="shared" si="5"/>
        <v>#DIV/0!</v>
      </c>
      <c r="H128" s="42" t="e">
        <f t="shared" si="6"/>
        <v>#DIV/0!</v>
      </c>
      <c r="I128" s="38" t="e">
        <f t="shared" si="7"/>
        <v>#DIV/0!</v>
      </c>
    </row>
    <row r="129" spans="1:9" ht="15.75" thickBot="1" x14ac:dyDescent="0.3">
      <c r="A129" s="36" t="str">
        <f>'FY23 Fiscal Equity Calculation'!A129</f>
        <v/>
      </c>
      <c r="B129" s="69"/>
      <c r="C129" s="34">
        <f>VLOOKUP(A129,'FY23 Fiscal Equity Calculation'!$A$8:$G$269,3,FALSE)</f>
        <v>0</v>
      </c>
      <c r="D129" s="37" t="e">
        <f t="shared" si="4"/>
        <v>#DIV/0!</v>
      </c>
      <c r="E129" s="69"/>
      <c r="F129" s="34">
        <f>VLOOKUP(A129,'FY23 Fiscal Equity Calculation'!$A$8:$G$269,6,FALSE)</f>
        <v>0</v>
      </c>
      <c r="G129" s="37" t="e">
        <f t="shared" si="5"/>
        <v>#DIV/0!</v>
      </c>
      <c r="H129" s="42" t="e">
        <f t="shared" si="6"/>
        <v>#DIV/0!</v>
      </c>
      <c r="I129" s="38" t="e">
        <f t="shared" si="7"/>
        <v>#DIV/0!</v>
      </c>
    </row>
    <row r="130" spans="1:9" ht="15.75" thickBot="1" x14ac:dyDescent="0.3">
      <c r="A130" s="36" t="str">
        <f>'FY23 Fiscal Equity Calculation'!A130</f>
        <v/>
      </c>
      <c r="B130" s="69"/>
      <c r="C130" s="34">
        <f>VLOOKUP(A130,'FY23 Fiscal Equity Calculation'!$A$8:$G$269,3,FALSE)</f>
        <v>0</v>
      </c>
      <c r="D130" s="37" t="e">
        <f t="shared" si="4"/>
        <v>#DIV/0!</v>
      </c>
      <c r="E130" s="69"/>
      <c r="F130" s="34">
        <f>VLOOKUP(A130,'FY23 Fiscal Equity Calculation'!$A$8:$G$269,6,FALSE)</f>
        <v>0</v>
      </c>
      <c r="G130" s="37" t="e">
        <f t="shared" si="5"/>
        <v>#DIV/0!</v>
      </c>
      <c r="H130" s="42" t="e">
        <f t="shared" si="6"/>
        <v>#DIV/0!</v>
      </c>
      <c r="I130" s="38" t="e">
        <f t="shared" si="7"/>
        <v>#DIV/0!</v>
      </c>
    </row>
    <row r="131" spans="1:9" ht="15.75" thickBot="1" x14ac:dyDescent="0.3">
      <c r="A131" s="36" t="str">
        <f>'FY23 Fiscal Equity Calculation'!A131</f>
        <v/>
      </c>
      <c r="B131" s="69"/>
      <c r="C131" s="34">
        <f>VLOOKUP(A131,'FY23 Fiscal Equity Calculation'!$A$8:$G$269,3,FALSE)</f>
        <v>0</v>
      </c>
      <c r="D131" s="37" t="e">
        <f t="shared" si="4"/>
        <v>#DIV/0!</v>
      </c>
      <c r="E131" s="69"/>
      <c r="F131" s="34">
        <f>VLOOKUP(A131,'FY23 Fiscal Equity Calculation'!$A$8:$G$269,6,FALSE)</f>
        <v>0</v>
      </c>
      <c r="G131" s="37" t="e">
        <f t="shared" si="5"/>
        <v>#DIV/0!</v>
      </c>
      <c r="H131" s="42" t="e">
        <f t="shared" si="6"/>
        <v>#DIV/0!</v>
      </c>
      <c r="I131" s="38" t="e">
        <f t="shared" si="7"/>
        <v>#DIV/0!</v>
      </c>
    </row>
    <row r="132" spans="1:9" ht="15.75" thickBot="1" x14ac:dyDescent="0.3">
      <c r="A132" s="36" t="str">
        <f>'FY23 Fiscal Equity Calculation'!A132</f>
        <v/>
      </c>
      <c r="B132" s="69"/>
      <c r="C132" s="34">
        <f>VLOOKUP(A132,'FY23 Fiscal Equity Calculation'!$A$8:$G$269,3,FALSE)</f>
        <v>0</v>
      </c>
      <c r="D132" s="37" t="e">
        <f t="shared" si="4"/>
        <v>#DIV/0!</v>
      </c>
      <c r="E132" s="69"/>
      <c r="F132" s="34">
        <f>VLOOKUP(A132,'FY23 Fiscal Equity Calculation'!$A$8:$G$269,6,FALSE)</f>
        <v>0</v>
      </c>
      <c r="G132" s="37" t="e">
        <f t="shared" si="5"/>
        <v>#DIV/0!</v>
      </c>
      <c r="H132" s="42" t="e">
        <f t="shared" si="6"/>
        <v>#DIV/0!</v>
      </c>
      <c r="I132" s="38" t="e">
        <f t="shared" si="7"/>
        <v>#DIV/0!</v>
      </c>
    </row>
    <row r="133" spans="1:9" ht="15.75" thickBot="1" x14ac:dyDescent="0.3">
      <c r="A133" s="36" t="str">
        <f>'FY23 Fiscal Equity Calculation'!A133</f>
        <v/>
      </c>
      <c r="B133" s="69"/>
      <c r="C133" s="34">
        <f>VLOOKUP(A133,'FY23 Fiscal Equity Calculation'!$A$8:$G$269,3,FALSE)</f>
        <v>0</v>
      </c>
      <c r="D133" s="37" t="e">
        <f t="shared" si="4"/>
        <v>#DIV/0!</v>
      </c>
      <c r="E133" s="69"/>
      <c r="F133" s="34">
        <f>VLOOKUP(A133,'FY23 Fiscal Equity Calculation'!$A$8:$G$269,6,FALSE)</f>
        <v>0</v>
      </c>
      <c r="G133" s="37" t="e">
        <f t="shared" si="5"/>
        <v>#DIV/0!</v>
      </c>
      <c r="H133" s="42" t="e">
        <f t="shared" si="6"/>
        <v>#DIV/0!</v>
      </c>
      <c r="I133" s="38" t="e">
        <f t="shared" si="7"/>
        <v>#DIV/0!</v>
      </c>
    </row>
    <row r="134" spans="1:9" ht="15.75" thickBot="1" x14ac:dyDescent="0.3">
      <c r="A134" s="36" t="str">
        <f>'FY23 Fiscal Equity Calculation'!A134</f>
        <v/>
      </c>
      <c r="B134" s="69"/>
      <c r="C134" s="34">
        <f>VLOOKUP(A134,'FY23 Fiscal Equity Calculation'!$A$8:$G$269,3,FALSE)</f>
        <v>0</v>
      </c>
      <c r="D134" s="37" t="e">
        <f t="shared" si="4"/>
        <v>#DIV/0!</v>
      </c>
      <c r="E134" s="69"/>
      <c r="F134" s="34">
        <f>VLOOKUP(A134,'FY23 Fiscal Equity Calculation'!$A$8:$G$269,6,FALSE)</f>
        <v>0</v>
      </c>
      <c r="G134" s="37" t="e">
        <f t="shared" si="5"/>
        <v>#DIV/0!</v>
      </c>
      <c r="H134" s="42" t="e">
        <f t="shared" si="6"/>
        <v>#DIV/0!</v>
      </c>
      <c r="I134" s="38" t="e">
        <f t="shared" si="7"/>
        <v>#DIV/0!</v>
      </c>
    </row>
    <row r="135" spans="1:9" ht="15.75" thickBot="1" x14ac:dyDescent="0.3">
      <c r="A135" s="36" t="str">
        <f>'FY23 Fiscal Equity Calculation'!A135</f>
        <v/>
      </c>
      <c r="B135" s="69"/>
      <c r="C135" s="34">
        <f>VLOOKUP(A135,'FY23 Fiscal Equity Calculation'!$A$8:$G$269,3,FALSE)</f>
        <v>0</v>
      </c>
      <c r="D135" s="37" t="e">
        <f t="shared" si="4"/>
        <v>#DIV/0!</v>
      </c>
      <c r="E135" s="69"/>
      <c r="F135" s="34">
        <f>VLOOKUP(A135,'FY23 Fiscal Equity Calculation'!$A$8:$G$269,6,FALSE)</f>
        <v>0</v>
      </c>
      <c r="G135" s="37" t="e">
        <f t="shared" si="5"/>
        <v>#DIV/0!</v>
      </c>
      <c r="H135" s="42" t="e">
        <f t="shared" si="6"/>
        <v>#DIV/0!</v>
      </c>
      <c r="I135" s="38" t="e">
        <f t="shared" si="7"/>
        <v>#DIV/0!</v>
      </c>
    </row>
    <row r="136" spans="1:9" ht="15.75" thickBot="1" x14ac:dyDescent="0.3">
      <c r="A136" s="36" t="str">
        <f>'FY23 Fiscal Equity Calculation'!A136</f>
        <v/>
      </c>
      <c r="B136" s="69"/>
      <c r="C136" s="34">
        <f>VLOOKUP(A136,'FY23 Fiscal Equity Calculation'!$A$8:$G$269,3,FALSE)</f>
        <v>0</v>
      </c>
      <c r="D136" s="37" t="e">
        <f t="shared" si="4"/>
        <v>#DIV/0!</v>
      </c>
      <c r="E136" s="69"/>
      <c r="F136" s="34">
        <f>VLOOKUP(A136,'FY23 Fiscal Equity Calculation'!$A$8:$G$269,6,FALSE)</f>
        <v>0</v>
      </c>
      <c r="G136" s="37" t="e">
        <f t="shared" si="5"/>
        <v>#DIV/0!</v>
      </c>
      <c r="H136" s="42" t="e">
        <f t="shared" si="6"/>
        <v>#DIV/0!</v>
      </c>
      <c r="I136" s="38" t="e">
        <f t="shared" si="7"/>
        <v>#DIV/0!</v>
      </c>
    </row>
    <row r="137" spans="1:9" ht="15.75" thickBot="1" x14ac:dyDescent="0.3">
      <c r="A137" s="36" t="str">
        <f>'FY23 Fiscal Equity Calculation'!A137</f>
        <v/>
      </c>
      <c r="B137" s="69"/>
      <c r="C137" s="34">
        <f>VLOOKUP(A137,'FY23 Fiscal Equity Calculation'!$A$8:$G$269,3,FALSE)</f>
        <v>0</v>
      </c>
      <c r="D137" s="37" t="e">
        <f t="shared" ref="D137:D200" si="8">B137/C137</f>
        <v>#DIV/0!</v>
      </c>
      <c r="E137" s="69"/>
      <c r="F137" s="34">
        <f>VLOOKUP(A137,'FY23 Fiscal Equity Calculation'!$A$8:$G$269,6,FALSE)</f>
        <v>0</v>
      </c>
      <c r="G137" s="37" t="e">
        <f t="shared" ref="G137:G200" si="9">E137/F137</f>
        <v>#DIV/0!</v>
      </c>
      <c r="H137" s="42" t="e">
        <f t="shared" ref="H137:H200" si="10">IF(G137&gt;D137,G137-D137,0)</f>
        <v>#DIV/0!</v>
      </c>
      <c r="I137" s="38" t="e">
        <f t="shared" ref="I137:I200" si="11">IF(H137&lt;0.01,"Yes","No")</f>
        <v>#DIV/0!</v>
      </c>
    </row>
    <row r="138" spans="1:9" ht="15.75" thickBot="1" x14ac:dyDescent="0.3">
      <c r="A138" s="36" t="str">
        <f>'FY23 Fiscal Equity Calculation'!A138</f>
        <v/>
      </c>
      <c r="B138" s="69"/>
      <c r="C138" s="34">
        <f>VLOOKUP(A138,'FY23 Fiscal Equity Calculation'!$A$8:$G$269,3,FALSE)</f>
        <v>0</v>
      </c>
      <c r="D138" s="37" t="e">
        <f t="shared" si="8"/>
        <v>#DIV/0!</v>
      </c>
      <c r="E138" s="69"/>
      <c r="F138" s="34">
        <f>VLOOKUP(A138,'FY23 Fiscal Equity Calculation'!$A$8:$G$269,6,FALSE)</f>
        <v>0</v>
      </c>
      <c r="G138" s="37" t="e">
        <f t="shared" si="9"/>
        <v>#DIV/0!</v>
      </c>
      <c r="H138" s="42" t="e">
        <f t="shared" si="10"/>
        <v>#DIV/0!</v>
      </c>
      <c r="I138" s="38" t="e">
        <f t="shared" si="11"/>
        <v>#DIV/0!</v>
      </c>
    </row>
    <row r="139" spans="1:9" ht="15.75" thickBot="1" x14ac:dyDescent="0.3">
      <c r="A139" s="36" t="str">
        <f>'FY23 Fiscal Equity Calculation'!A139</f>
        <v/>
      </c>
      <c r="B139" s="69"/>
      <c r="C139" s="34">
        <f>VLOOKUP(A139,'FY23 Fiscal Equity Calculation'!$A$8:$G$269,3,FALSE)</f>
        <v>0</v>
      </c>
      <c r="D139" s="37" t="e">
        <f t="shared" si="8"/>
        <v>#DIV/0!</v>
      </c>
      <c r="E139" s="69"/>
      <c r="F139" s="34">
        <f>VLOOKUP(A139,'FY23 Fiscal Equity Calculation'!$A$8:$G$269,6,FALSE)</f>
        <v>0</v>
      </c>
      <c r="G139" s="37" t="e">
        <f t="shared" si="9"/>
        <v>#DIV/0!</v>
      </c>
      <c r="H139" s="42" t="e">
        <f t="shared" si="10"/>
        <v>#DIV/0!</v>
      </c>
      <c r="I139" s="38" t="e">
        <f t="shared" si="11"/>
        <v>#DIV/0!</v>
      </c>
    </row>
    <row r="140" spans="1:9" ht="15.75" thickBot="1" x14ac:dyDescent="0.3">
      <c r="A140" s="36" t="str">
        <f>'FY23 Fiscal Equity Calculation'!A140</f>
        <v/>
      </c>
      <c r="B140" s="69"/>
      <c r="C140" s="34">
        <f>VLOOKUP(A140,'FY23 Fiscal Equity Calculation'!$A$8:$G$269,3,FALSE)</f>
        <v>0</v>
      </c>
      <c r="D140" s="37" t="e">
        <f t="shared" si="8"/>
        <v>#DIV/0!</v>
      </c>
      <c r="E140" s="69"/>
      <c r="F140" s="34">
        <f>VLOOKUP(A140,'FY23 Fiscal Equity Calculation'!$A$8:$G$269,6,FALSE)</f>
        <v>0</v>
      </c>
      <c r="G140" s="37" t="e">
        <f t="shared" si="9"/>
        <v>#DIV/0!</v>
      </c>
      <c r="H140" s="42" t="e">
        <f t="shared" si="10"/>
        <v>#DIV/0!</v>
      </c>
      <c r="I140" s="38" t="e">
        <f t="shared" si="11"/>
        <v>#DIV/0!</v>
      </c>
    </row>
    <row r="141" spans="1:9" ht="15.75" thickBot="1" x14ac:dyDescent="0.3">
      <c r="A141" s="36" t="str">
        <f>'FY23 Fiscal Equity Calculation'!A141</f>
        <v/>
      </c>
      <c r="B141" s="69"/>
      <c r="C141" s="34">
        <f>VLOOKUP(A141,'FY23 Fiscal Equity Calculation'!$A$8:$G$269,3,FALSE)</f>
        <v>0</v>
      </c>
      <c r="D141" s="37" t="e">
        <f t="shared" si="8"/>
        <v>#DIV/0!</v>
      </c>
      <c r="E141" s="69"/>
      <c r="F141" s="34">
        <f>VLOOKUP(A141,'FY23 Fiscal Equity Calculation'!$A$8:$G$269,6,FALSE)</f>
        <v>0</v>
      </c>
      <c r="G141" s="37" t="e">
        <f t="shared" si="9"/>
        <v>#DIV/0!</v>
      </c>
      <c r="H141" s="42" t="e">
        <f t="shared" si="10"/>
        <v>#DIV/0!</v>
      </c>
      <c r="I141" s="38" t="e">
        <f t="shared" si="11"/>
        <v>#DIV/0!</v>
      </c>
    </row>
    <row r="142" spans="1:9" ht="15.75" thickBot="1" x14ac:dyDescent="0.3">
      <c r="A142" s="36" t="str">
        <f>'FY23 Fiscal Equity Calculation'!A142</f>
        <v/>
      </c>
      <c r="B142" s="69"/>
      <c r="C142" s="34">
        <f>VLOOKUP(A142,'FY23 Fiscal Equity Calculation'!$A$8:$G$269,3,FALSE)</f>
        <v>0</v>
      </c>
      <c r="D142" s="37" t="e">
        <f t="shared" si="8"/>
        <v>#DIV/0!</v>
      </c>
      <c r="E142" s="69"/>
      <c r="F142" s="34">
        <f>VLOOKUP(A142,'FY23 Fiscal Equity Calculation'!$A$8:$G$269,6,FALSE)</f>
        <v>0</v>
      </c>
      <c r="G142" s="37" t="e">
        <f t="shared" si="9"/>
        <v>#DIV/0!</v>
      </c>
      <c r="H142" s="42" t="e">
        <f t="shared" si="10"/>
        <v>#DIV/0!</v>
      </c>
      <c r="I142" s="38" t="e">
        <f t="shared" si="11"/>
        <v>#DIV/0!</v>
      </c>
    </row>
    <row r="143" spans="1:9" ht="15.75" thickBot="1" x14ac:dyDescent="0.3">
      <c r="A143" s="36" t="str">
        <f>'FY23 Fiscal Equity Calculation'!A143</f>
        <v/>
      </c>
      <c r="B143" s="69"/>
      <c r="C143" s="34">
        <f>VLOOKUP(A143,'FY23 Fiscal Equity Calculation'!$A$8:$G$269,3,FALSE)</f>
        <v>0</v>
      </c>
      <c r="D143" s="37" t="e">
        <f t="shared" si="8"/>
        <v>#DIV/0!</v>
      </c>
      <c r="E143" s="69"/>
      <c r="F143" s="34">
        <f>VLOOKUP(A143,'FY23 Fiscal Equity Calculation'!$A$8:$G$269,6,FALSE)</f>
        <v>0</v>
      </c>
      <c r="G143" s="37" t="e">
        <f t="shared" si="9"/>
        <v>#DIV/0!</v>
      </c>
      <c r="H143" s="42" t="e">
        <f t="shared" si="10"/>
        <v>#DIV/0!</v>
      </c>
      <c r="I143" s="38" t="e">
        <f t="shared" si="11"/>
        <v>#DIV/0!</v>
      </c>
    </row>
    <row r="144" spans="1:9" ht="15.75" thickBot="1" x14ac:dyDescent="0.3">
      <c r="A144" s="36" t="str">
        <f>'FY23 Fiscal Equity Calculation'!A144</f>
        <v/>
      </c>
      <c r="B144" s="69"/>
      <c r="C144" s="34">
        <f>VLOOKUP(A144,'FY23 Fiscal Equity Calculation'!$A$8:$G$269,3,FALSE)</f>
        <v>0</v>
      </c>
      <c r="D144" s="37" t="e">
        <f t="shared" si="8"/>
        <v>#DIV/0!</v>
      </c>
      <c r="E144" s="69"/>
      <c r="F144" s="34">
        <f>VLOOKUP(A144,'FY23 Fiscal Equity Calculation'!$A$8:$G$269,6,FALSE)</f>
        <v>0</v>
      </c>
      <c r="G144" s="37" t="e">
        <f t="shared" si="9"/>
        <v>#DIV/0!</v>
      </c>
      <c r="H144" s="42" t="e">
        <f t="shared" si="10"/>
        <v>#DIV/0!</v>
      </c>
      <c r="I144" s="38" t="e">
        <f t="shared" si="11"/>
        <v>#DIV/0!</v>
      </c>
    </row>
    <row r="145" spans="1:9" ht="15.75" thickBot="1" x14ac:dyDescent="0.3">
      <c r="A145" s="36" t="str">
        <f>'FY23 Fiscal Equity Calculation'!A145</f>
        <v/>
      </c>
      <c r="B145" s="69"/>
      <c r="C145" s="34">
        <f>VLOOKUP(A145,'FY23 Fiscal Equity Calculation'!$A$8:$G$269,3,FALSE)</f>
        <v>0</v>
      </c>
      <c r="D145" s="37" t="e">
        <f t="shared" si="8"/>
        <v>#DIV/0!</v>
      </c>
      <c r="E145" s="69"/>
      <c r="F145" s="34">
        <f>VLOOKUP(A145,'FY23 Fiscal Equity Calculation'!$A$8:$G$269,6,FALSE)</f>
        <v>0</v>
      </c>
      <c r="G145" s="37" t="e">
        <f t="shared" si="9"/>
        <v>#DIV/0!</v>
      </c>
      <c r="H145" s="42" t="e">
        <f t="shared" si="10"/>
        <v>#DIV/0!</v>
      </c>
      <c r="I145" s="38" t="e">
        <f t="shared" si="11"/>
        <v>#DIV/0!</v>
      </c>
    </row>
    <row r="146" spans="1:9" ht="15.75" thickBot="1" x14ac:dyDescent="0.3">
      <c r="A146" s="36" t="str">
        <f>'FY23 Fiscal Equity Calculation'!A146</f>
        <v/>
      </c>
      <c r="B146" s="69"/>
      <c r="C146" s="34">
        <f>VLOOKUP(A146,'FY23 Fiscal Equity Calculation'!$A$8:$G$269,3,FALSE)</f>
        <v>0</v>
      </c>
      <c r="D146" s="37" t="e">
        <f t="shared" si="8"/>
        <v>#DIV/0!</v>
      </c>
      <c r="E146" s="69"/>
      <c r="F146" s="34">
        <f>VLOOKUP(A146,'FY23 Fiscal Equity Calculation'!$A$8:$G$269,6,FALSE)</f>
        <v>0</v>
      </c>
      <c r="G146" s="37" t="e">
        <f t="shared" si="9"/>
        <v>#DIV/0!</v>
      </c>
      <c r="H146" s="42" t="e">
        <f t="shared" si="10"/>
        <v>#DIV/0!</v>
      </c>
      <c r="I146" s="38" t="e">
        <f t="shared" si="11"/>
        <v>#DIV/0!</v>
      </c>
    </row>
    <row r="147" spans="1:9" ht="15.75" thickBot="1" x14ac:dyDescent="0.3">
      <c r="A147" s="36" t="str">
        <f>'FY23 Fiscal Equity Calculation'!A147</f>
        <v/>
      </c>
      <c r="B147" s="69"/>
      <c r="C147" s="34">
        <f>VLOOKUP(A147,'FY23 Fiscal Equity Calculation'!$A$8:$G$269,3,FALSE)</f>
        <v>0</v>
      </c>
      <c r="D147" s="37" t="e">
        <f t="shared" si="8"/>
        <v>#DIV/0!</v>
      </c>
      <c r="E147" s="69"/>
      <c r="F147" s="34">
        <f>VLOOKUP(A147,'FY23 Fiscal Equity Calculation'!$A$8:$G$269,6,FALSE)</f>
        <v>0</v>
      </c>
      <c r="G147" s="37" t="e">
        <f t="shared" si="9"/>
        <v>#DIV/0!</v>
      </c>
      <c r="H147" s="42" t="e">
        <f t="shared" si="10"/>
        <v>#DIV/0!</v>
      </c>
      <c r="I147" s="38" t="e">
        <f t="shared" si="11"/>
        <v>#DIV/0!</v>
      </c>
    </row>
    <row r="148" spans="1:9" ht="15.75" thickBot="1" x14ac:dyDescent="0.3">
      <c r="A148" s="36" t="str">
        <f>'FY23 Fiscal Equity Calculation'!A148</f>
        <v/>
      </c>
      <c r="B148" s="69"/>
      <c r="C148" s="34">
        <f>VLOOKUP(A148,'FY23 Fiscal Equity Calculation'!$A$8:$G$269,3,FALSE)</f>
        <v>0</v>
      </c>
      <c r="D148" s="37" t="e">
        <f t="shared" si="8"/>
        <v>#DIV/0!</v>
      </c>
      <c r="E148" s="69"/>
      <c r="F148" s="34">
        <f>VLOOKUP(A148,'FY23 Fiscal Equity Calculation'!$A$8:$G$269,6,FALSE)</f>
        <v>0</v>
      </c>
      <c r="G148" s="37" t="e">
        <f t="shared" si="9"/>
        <v>#DIV/0!</v>
      </c>
      <c r="H148" s="42" t="e">
        <f t="shared" si="10"/>
        <v>#DIV/0!</v>
      </c>
      <c r="I148" s="38" t="e">
        <f t="shared" si="11"/>
        <v>#DIV/0!</v>
      </c>
    </row>
    <row r="149" spans="1:9" ht="15.75" thickBot="1" x14ac:dyDescent="0.3">
      <c r="A149" s="36" t="str">
        <f>'FY23 Fiscal Equity Calculation'!A149</f>
        <v/>
      </c>
      <c r="B149" s="69"/>
      <c r="C149" s="34">
        <f>VLOOKUP(A149,'FY23 Fiscal Equity Calculation'!$A$8:$G$269,3,FALSE)</f>
        <v>0</v>
      </c>
      <c r="D149" s="37" t="e">
        <f t="shared" si="8"/>
        <v>#DIV/0!</v>
      </c>
      <c r="E149" s="69"/>
      <c r="F149" s="34">
        <f>VLOOKUP(A149,'FY23 Fiscal Equity Calculation'!$A$8:$G$269,6,FALSE)</f>
        <v>0</v>
      </c>
      <c r="G149" s="37" t="e">
        <f t="shared" si="9"/>
        <v>#DIV/0!</v>
      </c>
      <c r="H149" s="42" t="e">
        <f t="shared" si="10"/>
        <v>#DIV/0!</v>
      </c>
      <c r="I149" s="38" t="e">
        <f t="shared" si="11"/>
        <v>#DIV/0!</v>
      </c>
    </row>
    <row r="150" spans="1:9" ht="15.75" thickBot="1" x14ac:dyDescent="0.3">
      <c r="A150" s="36" t="str">
        <f>'FY23 Fiscal Equity Calculation'!A150</f>
        <v/>
      </c>
      <c r="B150" s="69"/>
      <c r="C150" s="34">
        <f>VLOOKUP(A150,'FY23 Fiscal Equity Calculation'!$A$8:$G$269,3,FALSE)</f>
        <v>0</v>
      </c>
      <c r="D150" s="37" t="e">
        <f t="shared" si="8"/>
        <v>#DIV/0!</v>
      </c>
      <c r="E150" s="69"/>
      <c r="F150" s="34">
        <f>VLOOKUP(A150,'FY23 Fiscal Equity Calculation'!$A$8:$G$269,6,FALSE)</f>
        <v>0</v>
      </c>
      <c r="G150" s="37" t="e">
        <f t="shared" si="9"/>
        <v>#DIV/0!</v>
      </c>
      <c r="H150" s="42" t="e">
        <f t="shared" si="10"/>
        <v>#DIV/0!</v>
      </c>
      <c r="I150" s="38" t="e">
        <f t="shared" si="11"/>
        <v>#DIV/0!</v>
      </c>
    </row>
    <row r="151" spans="1:9" ht="15.75" thickBot="1" x14ac:dyDescent="0.3">
      <c r="A151" s="36" t="str">
        <f>'FY23 Fiscal Equity Calculation'!A151</f>
        <v/>
      </c>
      <c r="B151" s="69"/>
      <c r="C151" s="34">
        <f>VLOOKUP(A151,'FY23 Fiscal Equity Calculation'!$A$8:$G$269,3,FALSE)</f>
        <v>0</v>
      </c>
      <c r="D151" s="37" t="e">
        <f t="shared" si="8"/>
        <v>#DIV/0!</v>
      </c>
      <c r="E151" s="69"/>
      <c r="F151" s="34">
        <f>VLOOKUP(A151,'FY23 Fiscal Equity Calculation'!$A$8:$G$269,6,FALSE)</f>
        <v>0</v>
      </c>
      <c r="G151" s="37" t="e">
        <f t="shared" si="9"/>
        <v>#DIV/0!</v>
      </c>
      <c r="H151" s="42" t="e">
        <f t="shared" si="10"/>
        <v>#DIV/0!</v>
      </c>
      <c r="I151" s="38" t="e">
        <f t="shared" si="11"/>
        <v>#DIV/0!</v>
      </c>
    </row>
    <row r="152" spans="1:9" ht="15.75" thickBot="1" x14ac:dyDescent="0.3">
      <c r="A152" s="36" t="str">
        <f>'FY23 Fiscal Equity Calculation'!A152</f>
        <v/>
      </c>
      <c r="B152" s="69"/>
      <c r="C152" s="34">
        <f>VLOOKUP(A152,'FY23 Fiscal Equity Calculation'!$A$8:$G$269,3,FALSE)</f>
        <v>0</v>
      </c>
      <c r="D152" s="37" t="e">
        <f t="shared" si="8"/>
        <v>#DIV/0!</v>
      </c>
      <c r="E152" s="69"/>
      <c r="F152" s="34">
        <f>VLOOKUP(A152,'FY23 Fiscal Equity Calculation'!$A$8:$G$269,6,FALSE)</f>
        <v>0</v>
      </c>
      <c r="G152" s="37" t="e">
        <f t="shared" si="9"/>
        <v>#DIV/0!</v>
      </c>
      <c r="H152" s="42" t="e">
        <f t="shared" si="10"/>
        <v>#DIV/0!</v>
      </c>
      <c r="I152" s="38" t="e">
        <f t="shared" si="11"/>
        <v>#DIV/0!</v>
      </c>
    </row>
    <row r="153" spans="1:9" ht="15.75" thickBot="1" x14ac:dyDescent="0.3">
      <c r="A153" s="36" t="str">
        <f>'FY23 Fiscal Equity Calculation'!A153</f>
        <v/>
      </c>
      <c r="B153" s="69"/>
      <c r="C153" s="34">
        <f>VLOOKUP(A153,'FY23 Fiscal Equity Calculation'!$A$8:$G$269,3,FALSE)</f>
        <v>0</v>
      </c>
      <c r="D153" s="37" t="e">
        <f t="shared" si="8"/>
        <v>#DIV/0!</v>
      </c>
      <c r="E153" s="69"/>
      <c r="F153" s="34">
        <f>VLOOKUP(A153,'FY23 Fiscal Equity Calculation'!$A$8:$G$269,6,FALSE)</f>
        <v>0</v>
      </c>
      <c r="G153" s="37" t="e">
        <f t="shared" si="9"/>
        <v>#DIV/0!</v>
      </c>
      <c r="H153" s="42" t="e">
        <f t="shared" si="10"/>
        <v>#DIV/0!</v>
      </c>
      <c r="I153" s="38" t="e">
        <f t="shared" si="11"/>
        <v>#DIV/0!</v>
      </c>
    </row>
    <row r="154" spans="1:9" ht="15.75" thickBot="1" x14ac:dyDescent="0.3">
      <c r="A154" s="36" t="str">
        <f>'FY23 Fiscal Equity Calculation'!A154</f>
        <v/>
      </c>
      <c r="B154" s="69"/>
      <c r="C154" s="34">
        <f>VLOOKUP(A154,'FY23 Fiscal Equity Calculation'!$A$8:$G$269,3,FALSE)</f>
        <v>0</v>
      </c>
      <c r="D154" s="37" t="e">
        <f t="shared" si="8"/>
        <v>#DIV/0!</v>
      </c>
      <c r="E154" s="69"/>
      <c r="F154" s="34">
        <f>VLOOKUP(A154,'FY23 Fiscal Equity Calculation'!$A$8:$G$269,6,FALSE)</f>
        <v>0</v>
      </c>
      <c r="G154" s="37" t="e">
        <f t="shared" si="9"/>
        <v>#DIV/0!</v>
      </c>
      <c r="H154" s="42" t="e">
        <f t="shared" si="10"/>
        <v>#DIV/0!</v>
      </c>
      <c r="I154" s="38" t="e">
        <f t="shared" si="11"/>
        <v>#DIV/0!</v>
      </c>
    </row>
    <row r="155" spans="1:9" ht="15.75" thickBot="1" x14ac:dyDescent="0.3">
      <c r="A155" s="36" t="str">
        <f>'FY23 Fiscal Equity Calculation'!A155</f>
        <v/>
      </c>
      <c r="B155" s="69"/>
      <c r="C155" s="34">
        <f>VLOOKUP(A155,'FY23 Fiscal Equity Calculation'!$A$8:$G$269,3,FALSE)</f>
        <v>0</v>
      </c>
      <c r="D155" s="37" t="e">
        <f t="shared" si="8"/>
        <v>#DIV/0!</v>
      </c>
      <c r="E155" s="69"/>
      <c r="F155" s="34">
        <f>VLOOKUP(A155,'FY23 Fiscal Equity Calculation'!$A$8:$G$269,6,FALSE)</f>
        <v>0</v>
      </c>
      <c r="G155" s="37" t="e">
        <f t="shared" si="9"/>
        <v>#DIV/0!</v>
      </c>
      <c r="H155" s="42" t="e">
        <f t="shared" si="10"/>
        <v>#DIV/0!</v>
      </c>
      <c r="I155" s="38" t="e">
        <f t="shared" si="11"/>
        <v>#DIV/0!</v>
      </c>
    </row>
    <row r="156" spans="1:9" ht="15.75" thickBot="1" x14ac:dyDescent="0.3">
      <c r="A156" s="36" t="str">
        <f>'FY23 Fiscal Equity Calculation'!A156</f>
        <v/>
      </c>
      <c r="B156" s="69"/>
      <c r="C156" s="34">
        <f>VLOOKUP(A156,'FY23 Fiscal Equity Calculation'!$A$8:$G$269,3,FALSE)</f>
        <v>0</v>
      </c>
      <c r="D156" s="37" t="e">
        <f t="shared" si="8"/>
        <v>#DIV/0!</v>
      </c>
      <c r="E156" s="69"/>
      <c r="F156" s="34">
        <f>VLOOKUP(A156,'FY23 Fiscal Equity Calculation'!$A$8:$G$269,6,FALSE)</f>
        <v>0</v>
      </c>
      <c r="G156" s="37" t="e">
        <f t="shared" si="9"/>
        <v>#DIV/0!</v>
      </c>
      <c r="H156" s="42" t="e">
        <f t="shared" si="10"/>
        <v>#DIV/0!</v>
      </c>
      <c r="I156" s="38" t="e">
        <f t="shared" si="11"/>
        <v>#DIV/0!</v>
      </c>
    </row>
    <row r="157" spans="1:9" ht="15.75" thickBot="1" x14ac:dyDescent="0.3">
      <c r="A157" s="36" t="str">
        <f>'FY23 Fiscal Equity Calculation'!A157</f>
        <v/>
      </c>
      <c r="B157" s="69"/>
      <c r="C157" s="34">
        <f>VLOOKUP(A157,'FY23 Fiscal Equity Calculation'!$A$8:$G$269,3,FALSE)</f>
        <v>0</v>
      </c>
      <c r="D157" s="37" t="e">
        <f t="shared" si="8"/>
        <v>#DIV/0!</v>
      </c>
      <c r="E157" s="69"/>
      <c r="F157" s="34">
        <f>VLOOKUP(A157,'FY23 Fiscal Equity Calculation'!$A$8:$G$269,6,FALSE)</f>
        <v>0</v>
      </c>
      <c r="G157" s="37" t="e">
        <f t="shared" si="9"/>
        <v>#DIV/0!</v>
      </c>
      <c r="H157" s="42" t="e">
        <f t="shared" si="10"/>
        <v>#DIV/0!</v>
      </c>
      <c r="I157" s="38" t="e">
        <f t="shared" si="11"/>
        <v>#DIV/0!</v>
      </c>
    </row>
    <row r="158" spans="1:9" ht="15.75" thickBot="1" x14ac:dyDescent="0.3">
      <c r="A158" s="36" t="str">
        <f>'FY23 Fiscal Equity Calculation'!A158</f>
        <v/>
      </c>
      <c r="B158" s="69"/>
      <c r="C158" s="34">
        <f>VLOOKUP(A158,'FY23 Fiscal Equity Calculation'!$A$8:$G$269,3,FALSE)</f>
        <v>0</v>
      </c>
      <c r="D158" s="37" t="e">
        <f t="shared" si="8"/>
        <v>#DIV/0!</v>
      </c>
      <c r="E158" s="69"/>
      <c r="F158" s="34">
        <f>VLOOKUP(A158,'FY23 Fiscal Equity Calculation'!$A$8:$G$269,6,FALSE)</f>
        <v>0</v>
      </c>
      <c r="G158" s="37" t="e">
        <f t="shared" si="9"/>
        <v>#DIV/0!</v>
      </c>
      <c r="H158" s="42" t="e">
        <f t="shared" si="10"/>
        <v>#DIV/0!</v>
      </c>
      <c r="I158" s="38" t="e">
        <f t="shared" si="11"/>
        <v>#DIV/0!</v>
      </c>
    </row>
    <row r="159" spans="1:9" ht="15.75" thickBot="1" x14ac:dyDescent="0.3">
      <c r="A159" s="36" t="str">
        <f>'FY23 Fiscal Equity Calculation'!A159</f>
        <v/>
      </c>
      <c r="B159" s="69"/>
      <c r="C159" s="34">
        <f>VLOOKUP(A159,'FY23 Fiscal Equity Calculation'!$A$8:$G$269,3,FALSE)</f>
        <v>0</v>
      </c>
      <c r="D159" s="37" t="e">
        <f t="shared" si="8"/>
        <v>#DIV/0!</v>
      </c>
      <c r="E159" s="69"/>
      <c r="F159" s="34">
        <f>VLOOKUP(A159,'FY23 Fiscal Equity Calculation'!$A$8:$G$269,6,FALSE)</f>
        <v>0</v>
      </c>
      <c r="G159" s="37" t="e">
        <f t="shared" si="9"/>
        <v>#DIV/0!</v>
      </c>
      <c r="H159" s="42" t="e">
        <f t="shared" si="10"/>
        <v>#DIV/0!</v>
      </c>
      <c r="I159" s="38" t="e">
        <f t="shared" si="11"/>
        <v>#DIV/0!</v>
      </c>
    </row>
    <row r="160" spans="1:9" ht="15.75" thickBot="1" x14ac:dyDescent="0.3">
      <c r="A160" s="36" t="str">
        <f>'FY23 Fiscal Equity Calculation'!A160</f>
        <v/>
      </c>
      <c r="B160" s="69"/>
      <c r="C160" s="34">
        <f>VLOOKUP(A160,'FY23 Fiscal Equity Calculation'!$A$8:$G$269,3,FALSE)</f>
        <v>0</v>
      </c>
      <c r="D160" s="37" t="e">
        <f t="shared" si="8"/>
        <v>#DIV/0!</v>
      </c>
      <c r="E160" s="69"/>
      <c r="F160" s="34">
        <f>VLOOKUP(A160,'FY23 Fiscal Equity Calculation'!$A$8:$G$269,6,FALSE)</f>
        <v>0</v>
      </c>
      <c r="G160" s="37" t="e">
        <f t="shared" si="9"/>
        <v>#DIV/0!</v>
      </c>
      <c r="H160" s="42" t="e">
        <f t="shared" si="10"/>
        <v>#DIV/0!</v>
      </c>
      <c r="I160" s="38" t="e">
        <f t="shared" si="11"/>
        <v>#DIV/0!</v>
      </c>
    </row>
    <row r="161" spans="1:9" ht="15.75" thickBot="1" x14ac:dyDescent="0.3">
      <c r="A161" s="36" t="str">
        <f>'FY23 Fiscal Equity Calculation'!A161</f>
        <v/>
      </c>
      <c r="B161" s="69"/>
      <c r="C161" s="34">
        <f>VLOOKUP(A161,'FY23 Fiscal Equity Calculation'!$A$8:$G$269,3,FALSE)</f>
        <v>0</v>
      </c>
      <c r="D161" s="37" t="e">
        <f t="shared" si="8"/>
        <v>#DIV/0!</v>
      </c>
      <c r="E161" s="69"/>
      <c r="F161" s="34">
        <f>VLOOKUP(A161,'FY23 Fiscal Equity Calculation'!$A$8:$G$269,6,FALSE)</f>
        <v>0</v>
      </c>
      <c r="G161" s="37" t="e">
        <f t="shared" si="9"/>
        <v>#DIV/0!</v>
      </c>
      <c r="H161" s="42" t="e">
        <f t="shared" si="10"/>
        <v>#DIV/0!</v>
      </c>
      <c r="I161" s="38" t="e">
        <f t="shared" si="11"/>
        <v>#DIV/0!</v>
      </c>
    </row>
    <row r="162" spans="1:9" ht="15.75" thickBot="1" x14ac:dyDescent="0.3">
      <c r="A162" s="36" t="str">
        <f>'FY23 Fiscal Equity Calculation'!A162</f>
        <v/>
      </c>
      <c r="B162" s="69"/>
      <c r="C162" s="34">
        <f>VLOOKUP(A162,'FY23 Fiscal Equity Calculation'!$A$8:$G$269,3,FALSE)</f>
        <v>0</v>
      </c>
      <c r="D162" s="37" t="e">
        <f t="shared" si="8"/>
        <v>#DIV/0!</v>
      </c>
      <c r="E162" s="69"/>
      <c r="F162" s="34">
        <f>VLOOKUP(A162,'FY23 Fiscal Equity Calculation'!$A$8:$G$269,6,FALSE)</f>
        <v>0</v>
      </c>
      <c r="G162" s="37" t="e">
        <f t="shared" si="9"/>
        <v>#DIV/0!</v>
      </c>
      <c r="H162" s="42" t="e">
        <f t="shared" si="10"/>
        <v>#DIV/0!</v>
      </c>
      <c r="I162" s="38" t="e">
        <f t="shared" si="11"/>
        <v>#DIV/0!</v>
      </c>
    </row>
    <row r="163" spans="1:9" ht="15.75" thickBot="1" x14ac:dyDescent="0.3">
      <c r="A163" s="36" t="str">
        <f>'FY23 Fiscal Equity Calculation'!A163</f>
        <v/>
      </c>
      <c r="B163" s="69"/>
      <c r="C163" s="34">
        <f>VLOOKUP(A163,'FY23 Fiscal Equity Calculation'!$A$8:$G$269,3,FALSE)</f>
        <v>0</v>
      </c>
      <c r="D163" s="37" t="e">
        <f t="shared" si="8"/>
        <v>#DIV/0!</v>
      </c>
      <c r="E163" s="69"/>
      <c r="F163" s="34">
        <f>VLOOKUP(A163,'FY23 Fiscal Equity Calculation'!$A$8:$G$269,6,FALSE)</f>
        <v>0</v>
      </c>
      <c r="G163" s="37" t="e">
        <f t="shared" si="9"/>
        <v>#DIV/0!</v>
      </c>
      <c r="H163" s="42" t="e">
        <f t="shared" si="10"/>
        <v>#DIV/0!</v>
      </c>
      <c r="I163" s="38" t="e">
        <f t="shared" si="11"/>
        <v>#DIV/0!</v>
      </c>
    </row>
    <row r="164" spans="1:9" ht="15.75" thickBot="1" x14ac:dyDescent="0.3">
      <c r="A164" s="36" t="str">
        <f>'FY23 Fiscal Equity Calculation'!A164</f>
        <v/>
      </c>
      <c r="B164" s="69"/>
      <c r="C164" s="34">
        <f>VLOOKUP(A164,'FY23 Fiscal Equity Calculation'!$A$8:$G$269,3,FALSE)</f>
        <v>0</v>
      </c>
      <c r="D164" s="37" t="e">
        <f t="shared" si="8"/>
        <v>#DIV/0!</v>
      </c>
      <c r="E164" s="69"/>
      <c r="F164" s="34">
        <f>VLOOKUP(A164,'FY23 Fiscal Equity Calculation'!$A$8:$G$269,6,FALSE)</f>
        <v>0</v>
      </c>
      <c r="G164" s="37" t="e">
        <f t="shared" si="9"/>
        <v>#DIV/0!</v>
      </c>
      <c r="H164" s="42" t="e">
        <f t="shared" si="10"/>
        <v>#DIV/0!</v>
      </c>
      <c r="I164" s="38" t="e">
        <f t="shared" si="11"/>
        <v>#DIV/0!</v>
      </c>
    </row>
    <row r="165" spans="1:9" ht="15.75" thickBot="1" x14ac:dyDescent="0.3">
      <c r="A165" s="36" t="str">
        <f>'FY23 Fiscal Equity Calculation'!A165</f>
        <v/>
      </c>
      <c r="B165" s="69"/>
      <c r="C165" s="34">
        <f>VLOOKUP(A165,'FY23 Fiscal Equity Calculation'!$A$8:$G$269,3,FALSE)</f>
        <v>0</v>
      </c>
      <c r="D165" s="37" t="e">
        <f t="shared" si="8"/>
        <v>#DIV/0!</v>
      </c>
      <c r="E165" s="69"/>
      <c r="F165" s="34">
        <f>VLOOKUP(A165,'FY23 Fiscal Equity Calculation'!$A$8:$G$269,6,FALSE)</f>
        <v>0</v>
      </c>
      <c r="G165" s="37" t="e">
        <f t="shared" si="9"/>
        <v>#DIV/0!</v>
      </c>
      <c r="H165" s="42" t="e">
        <f t="shared" si="10"/>
        <v>#DIV/0!</v>
      </c>
      <c r="I165" s="38" t="e">
        <f t="shared" si="11"/>
        <v>#DIV/0!</v>
      </c>
    </row>
    <row r="166" spans="1:9" ht="15.75" thickBot="1" x14ac:dyDescent="0.3">
      <c r="A166" s="36" t="str">
        <f>'FY23 Fiscal Equity Calculation'!A166</f>
        <v/>
      </c>
      <c r="B166" s="69"/>
      <c r="C166" s="34">
        <f>VLOOKUP(A166,'FY23 Fiscal Equity Calculation'!$A$8:$G$269,3,FALSE)</f>
        <v>0</v>
      </c>
      <c r="D166" s="37" t="e">
        <f t="shared" si="8"/>
        <v>#DIV/0!</v>
      </c>
      <c r="E166" s="69"/>
      <c r="F166" s="34">
        <f>VLOOKUP(A166,'FY23 Fiscal Equity Calculation'!$A$8:$G$269,6,FALSE)</f>
        <v>0</v>
      </c>
      <c r="G166" s="37" t="e">
        <f t="shared" si="9"/>
        <v>#DIV/0!</v>
      </c>
      <c r="H166" s="42" t="e">
        <f t="shared" si="10"/>
        <v>#DIV/0!</v>
      </c>
      <c r="I166" s="38" t="e">
        <f t="shared" si="11"/>
        <v>#DIV/0!</v>
      </c>
    </row>
    <row r="167" spans="1:9" ht="15.75" thickBot="1" x14ac:dyDescent="0.3">
      <c r="A167" s="36" t="str">
        <f>'FY23 Fiscal Equity Calculation'!A167</f>
        <v/>
      </c>
      <c r="B167" s="69"/>
      <c r="C167" s="34">
        <f>VLOOKUP(A167,'FY23 Fiscal Equity Calculation'!$A$8:$G$269,3,FALSE)</f>
        <v>0</v>
      </c>
      <c r="D167" s="37" t="e">
        <f t="shared" si="8"/>
        <v>#DIV/0!</v>
      </c>
      <c r="E167" s="69"/>
      <c r="F167" s="34">
        <f>VLOOKUP(A167,'FY23 Fiscal Equity Calculation'!$A$8:$G$269,6,FALSE)</f>
        <v>0</v>
      </c>
      <c r="G167" s="37" t="e">
        <f t="shared" si="9"/>
        <v>#DIV/0!</v>
      </c>
      <c r="H167" s="42" t="e">
        <f t="shared" si="10"/>
        <v>#DIV/0!</v>
      </c>
      <c r="I167" s="38" t="e">
        <f t="shared" si="11"/>
        <v>#DIV/0!</v>
      </c>
    </row>
    <row r="168" spans="1:9" ht="15.75" thickBot="1" x14ac:dyDescent="0.3">
      <c r="A168" s="36" t="str">
        <f>'FY23 Fiscal Equity Calculation'!A168</f>
        <v/>
      </c>
      <c r="B168" s="69"/>
      <c r="C168" s="34">
        <f>VLOOKUP(A168,'FY23 Fiscal Equity Calculation'!$A$8:$G$269,3,FALSE)</f>
        <v>0</v>
      </c>
      <c r="D168" s="37" t="e">
        <f t="shared" si="8"/>
        <v>#DIV/0!</v>
      </c>
      <c r="E168" s="69"/>
      <c r="F168" s="34">
        <f>VLOOKUP(A168,'FY23 Fiscal Equity Calculation'!$A$8:$G$269,6,FALSE)</f>
        <v>0</v>
      </c>
      <c r="G168" s="37" t="e">
        <f t="shared" si="9"/>
        <v>#DIV/0!</v>
      </c>
      <c r="H168" s="42" t="e">
        <f t="shared" si="10"/>
        <v>#DIV/0!</v>
      </c>
      <c r="I168" s="38" t="e">
        <f t="shared" si="11"/>
        <v>#DIV/0!</v>
      </c>
    </row>
    <row r="169" spans="1:9" ht="15.75" thickBot="1" x14ac:dyDescent="0.3">
      <c r="A169" s="36" t="str">
        <f>'FY23 Fiscal Equity Calculation'!A169</f>
        <v/>
      </c>
      <c r="B169" s="69"/>
      <c r="C169" s="34">
        <f>VLOOKUP(A169,'FY23 Fiscal Equity Calculation'!$A$8:$G$269,3,FALSE)</f>
        <v>0</v>
      </c>
      <c r="D169" s="37" t="e">
        <f t="shared" si="8"/>
        <v>#DIV/0!</v>
      </c>
      <c r="E169" s="69"/>
      <c r="F169" s="34">
        <f>VLOOKUP(A169,'FY23 Fiscal Equity Calculation'!$A$8:$G$269,6,FALSE)</f>
        <v>0</v>
      </c>
      <c r="G169" s="37" t="e">
        <f t="shared" si="9"/>
        <v>#DIV/0!</v>
      </c>
      <c r="H169" s="42" t="e">
        <f t="shared" si="10"/>
        <v>#DIV/0!</v>
      </c>
      <c r="I169" s="38" t="e">
        <f t="shared" si="11"/>
        <v>#DIV/0!</v>
      </c>
    </row>
    <row r="170" spans="1:9" ht="15.75" thickBot="1" x14ac:dyDescent="0.3">
      <c r="A170" s="36" t="str">
        <f>'FY23 Fiscal Equity Calculation'!A170</f>
        <v/>
      </c>
      <c r="B170" s="69"/>
      <c r="C170" s="34">
        <f>VLOOKUP(A170,'FY23 Fiscal Equity Calculation'!$A$8:$G$269,3,FALSE)</f>
        <v>0</v>
      </c>
      <c r="D170" s="37" t="e">
        <f t="shared" si="8"/>
        <v>#DIV/0!</v>
      </c>
      <c r="E170" s="69"/>
      <c r="F170" s="34">
        <f>VLOOKUP(A170,'FY23 Fiscal Equity Calculation'!$A$8:$G$269,6,FALSE)</f>
        <v>0</v>
      </c>
      <c r="G170" s="37" t="e">
        <f t="shared" si="9"/>
        <v>#DIV/0!</v>
      </c>
      <c r="H170" s="42" t="e">
        <f t="shared" si="10"/>
        <v>#DIV/0!</v>
      </c>
      <c r="I170" s="38" t="e">
        <f t="shared" si="11"/>
        <v>#DIV/0!</v>
      </c>
    </row>
    <row r="171" spans="1:9" ht="15.75" thickBot="1" x14ac:dyDescent="0.3">
      <c r="A171" s="36" t="str">
        <f>'FY23 Fiscal Equity Calculation'!A171</f>
        <v/>
      </c>
      <c r="B171" s="69"/>
      <c r="C171" s="34">
        <f>VLOOKUP(A171,'FY23 Fiscal Equity Calculation'!$A$8:$G$269,3,FALSE)</f>
        <v>0</v>
      </c>
      <c r="D171" s="37" t="e">
        <f t="shared" si="8"/>
        <v>#DIV/0!</v>
      </c>
      <c r="E171" s="69"/>
      <c r="F171" s="34">
        <f>VLOOKUP(A171,'FY23 Fiscal Equity Calculation'!$A$8:$G$269,6,FALSE)</f>
        <v>0</v>
      </c>
      <c r="G171" s="37" t="e">
        <f t="shared" si="9"/>
        <v>#DIV/0!</v>
      </c>
      <c r="H171" s="42" t="e">
        <f t="shared" si="10"/>
        <v>#DIV/0!</v>
      </c>
      <c r="I171" s="38" t="e">
        <f t="shared" si="11"/>
        <v>#DIV/0!</v>
      </c>
    </row>
    <row r="172" spans="1:9" ht="15.75" thickBot="1" x14ac:dyDescent="0.3">
      <c r="A172" s="36" t="str">
        <f>'FY23 Fiscal Equity Calculation'!A172</f>
        <v/>
      </c>
      <c r="B172" s="69"/>
      <c r="C172" s="34">
        <f>VLOOKUP(A172,'FY23 Fiscal Equity Calculation'!$A$8:$G$269,3,FALSE)</f>
        <v>0</v>
      </c>
      <c r="D172" s="37" t="e">
        <f t="shared" si="8"/>
        <v>#DIV/0!</v>
      </c>
      <c r="E172" s="69"/>
      <c r="F172" s="34">
        <f>VLOOKUP(A172,'FY23 Fiscal Equity Calculation'!$A$8:$G$269,6,FALSE)</f>
        <v>0</v>
      </c>
      <c r="G172" s="37" t="e">
        <f t="shared" si="9"/>
        <v>#DIV/0!</v>
      </c>
      <c r="H172" s="42" t="e">
        <f t="shared" si="10"/>
        <v>#DIV/0!</v>
      </c>
      <c r="I172" s="38" t="e">
        <f t="shared" si="11"/>
        <v>#DIV/0!</v>
      </c>
    </row>
    <row r="173" spans="1:9" ht="15.75" thickBot="1" x14ac:dyDescent="0.3">
      <c r="A173" s="36" t="str">
        <f>'FY23 Fiscal Equity Calculation'!A173</f>
        <v/>
      </c>
      <c r="B173" s="69"/>
      <c r="C173" s="34">
        <f>VLOOKUP(A173,'FY23 Fiscal Equity Calculation'!$A$8:$G$269,3,FALSE)</f>
        <v>0</v>
      </c>
      <c r="D173" s="37" t="e">
        <f t="shared" si="8"/>
        <v>#DIV/0!</v>
      </c>
      <c r="E173" s="69"/>
      <c r="F173" s="34">
        <f>VLOOKUP(A173,'FY23 Fiscal Equity Calculation'!$A$8:$G$269,6,FALSE)</f>
        <v>0</v>
      </c>
      <c r="G173" s="37" t="e">
        <f t="shared" si="9"/>
        <v>#DIV/0!</v>
      </c>
      <c r="H173" s="42" t="e">
        <f t="shared" si="10"/>
        <v>#DIV/0!</v>
      </c>
      <c r="I173" s="38" t="e">
        <f t="shared" si="11"/>
        <v>#DIV/0!</v>
      </c>
    </row>
    <row r="174" spans="1:9" ht="15.75" thickBot="1" x14ac:dyDescent="0.3">
      <c r="A174" s="36" t="str">
        <f>'FY23 Fiscal Equity Calculation'!A174</f>
        <v/>
      </c>
      <c r="B174" s="69"/>
      <c r="C174" s="34">
        <f>VLOOKUP(A174,'FY23 Fiscal Equity Calculation'!$A$8:$G$269,3,FALSE)</f>
        <v>0</v>
      </c>
      <c r="D174" s="37" t="e">
        <f t="shared" si="8"/>
        <v>#DIV/0!</v>
      </c>
      <c r="E174" s="69"/>
      <c r="F174" s="34">
        <f>VLOOKUP(A174,'FY23 Fiscal Equity Calculation'!$A$8:$G$269,6,FALSE)</f>
        <v>0</v>
      </c>
      <c r="G174" s="37" t="e">
        <f t="shared" si="9"/>
        <v>#DIV/0!</v>
      </c>
      <c r="H174" s="42" t="e">
        <f t="shared" si="10"/>
        <v>#DIV/0!</v>
      </c>
      <c r="I174" s="38" t="e">
        <f t="shared" si="11"/>
        <v>#DIV/0!</v>
      </c>
    </row>
    <row r="175" spans="1:9" ht="15.75" thickBot="1" x14ac:dyDescent="0.3">
      <c r="A175" s="36" t="str">
        <f>'FY23 Fiscal Equity Calculation'!A175</f>
        <v/>
      </c>
      <c r="B175" s="69"/>
      <c r="C175" s="34">
        <f>VLOOKUP(A175,'FY23 Fiscal Equity Calculation'!$A$8:$G$269,3,FALSE)</f>
        <v>0</v>
      </c>
      <c r="D175" s="37" t="e">
        <f t="shared" si="8"/>
        <v>#DIV/0!</v>
      </c>
      <c r="E175" s="69"/>
      <c r="F175" s="34">
        <f>VLOOKUP(A175,'FY23 Fiscal Equity Calculation'!$A$8:$G$269,6,FALSE)</f>
        <v>0</v>
      </c>
      <c r="G175" s="37" t="e">
        <f t="shared" si="9"/>
        <v>#DIV/0!</v>
      </c>
      <c r="H175" s="42" t="e">
        <f t="shared" si="10"/>
        <v>#DIV/0!</v>
      </c>
      <c r="I175" s="38" t="e">
        <f t="shared" si="11"/>
        <v>#DIV/0!</v>
      </c>
    </row>
    <row r="176" spans="1:9" ht="15.75" thickBot="1" x14ac:dyDescent="0.3">
      <c r="A176" s="36" t="str">
        <f>'FY23 Fiscal Equity Calculation'!A176</f>
        <v/>
      </c>
      <c r="B176" s="69"/>
      <c r="C176" s="34">
        <f>VLOOKUP(A176,'FY23 Fiscal Equity Calculation'!$A$8:$G$269,3,FALSE)</f>
        <v>0</v>
      </c>
      <c r="D176" s="37" t="e">
        <f t="shared" si="8"/>
        <v>#DIV/0!</v>
      </c>
      <c r="E176" s="69"/>
      <c r="F176" s="34">
        <f>VLOOKUP(A176,'FY23 Fiscal Equity Calculation'!$A$8:$G$269,6,FALSE)</f>
        <v>0</v>
      </c>
      <c r="G176" s="37" t="e">
        <f t="shared" si="9"/>
        <v>#DIV/0!</v>
      </c>
      <c r="H176" s="42" t="e">
        <f t="shared" si="10"/>
        <v>#DIV/0!</v>
      </c>
      <c r="I176" s="38" t="e">
        <f t="shared" si="11"/>
        <v>#DIV/0!</v>
      </c>
    </row>
    <row r="177" spans="1:9" ht="15.75" thickBot="1" x14ac:dyDescent="0.3">
      <c r="A177" s="36" t="str">
        <f>'FY23 Fiscal Equity Calculation'!A177</f>
        <v/>
      </c>
      <c r="B177" s="69"/>
      <c r="C177" s="34">
        <f>VLOOKUP(A177,'FY23 Fiscal Equity Calculation'!$A$8:$G$269,3,FALSE)</f>
        <v>0</v>
      </c>
      <c r="D177" s="37" t="e">
        <f t="shared" si="8"/>
        <v>#DIV/0!</v>
      </c>
      <c r="E177" s="69"/>
      <c r="F177" s="34">
        <f>VLOOKUP(A177,'FY23 Fiscal Equity Calculation'!$A$8:$G$269,6,FALSE)</f>
        <v>0</v>
      </c>
      <c r="G177" s="37" t="e">
        <f t="shared" si="9"/>
        <v>#DIV/0!</v>
      </c>
      <c r="H177" s="42" t="e">
        <f t="shared" si="10"/>
        <v>#DIV/0!</v>
      </c>
      <c r="I177" s="38" t="e">
        <f t="shared" si="11"/>
        <v>#DIV/0!</v>
      </c>
    </row>
    <row r="178" spans="1:9" ht="15.75" thickBot="1" x14ac:dyDescent="0.3">
      <c r="A178" s="36" t="str">
        <f>'FY23 Fiscal Equity Calculation'!A178</f>
        <v/>
      </c>
      <c r="B178" s="69"/>
      <c r="C178" s="34">
        <f>VLOOKUP(A178,'FY23 Fiscal Equity Calculation'!$A$8:$G$269,3,FALSE)</f>
        <v>0</v>
      </c>
      <c r="D178" s="37" t="e">
        <f t="shared" si="8"/>
        <v>#DIV/0!</v>
      </c>
      <c r="E178" s="69"/>
      <c r="F178" s="34">
        <f>VLOOKUP(A178,'FY23 Fiscal Equity Calculation'!$A$8:$G$269,6,FALSE)</f>
        <v>0</v>
      </c>
      <c r="G178" s="37" t="e">
        <f t="shared" si="9"/>
        <v>#DIV/0!</v>
      </c>
      <c r="H178" s="42" t="e">
        <f t="shared" si="10"/>
        <v>#DIV/0!</v>
      </c>
      <c r="I178" s="38" t="e">
        <f t="shared" si="11"/>
        <v>#DIV/0!</v>
      </c>
    </row>
    <row r="179" spans="1:9" ht="15.75" thickBot="1" x14ac:dyDescent="0.3">
      <c r="A179" s="36" t="str">
        <f>'FY23 Fiscal Equity Calculation'!A179</f>
        <v/>
      </c>
      <c r="B179" s="69"/>
      <c r="C179" s="34">
        <f>VLOOKUP(A179,'FY23 Fiscal Equity Calculation'!$A$8:$G$269,3,FALSE)</f>
        <v>0</v>
      </c>
      <c r="D179" s="37" t="e">
        <f t="shared" si="8"/>
        <v>#DIV/0!</v>
      </c>
      <c r="E179" s="69"/>
      <c r="F179" s="34">
        <f>VLOOKUP(A179,'FY23 Fiscal Equity Calculation'!$A$8:$G$269,6,FALSE)</f>
        <v>0</v>
      </c>
      <c r="G179" s="37" t="e">
        <f t="shared" si="9"/>
        <v>#DIV/0!</v>
      </c>
      <c r="H179" s="42" t="e">
        <f t="shared" si="10"/>
        <v>#DIV/0!</v>
      </c>
      <c r="I179" s="38" t="e">
        <f t="shared" si="11"/>
        <v>#DIV/0!</v>
      </c>
    </row>
    <row r="180" spans="1:9" ht="15.75" thickBot="1" x14ac:dyDescent="0.3">
      <c r="A180" s="36" t="str">
        <f>'FY23 Fiscal Equity Calculation'!A180</f>
        <v/>
      </c>
      <c r="B180" s="69"/>
      <c r="C180" s="34">
        <f>VLOOKUP(A180,'FY23 Fiscal Equity Calculation'!$A$8:$G$269,3,FALSE)</f>
        <v>0</v>
      </c>
      <c r="D180" s="37" t="e">
        <f t="shared" si="8"/>
        <v>#DIV/0!</v>
      </c>
      <c r="E180" s="69"/>
      <c r="F180" s="34">
        <f>VLOOKUP(A180,'FY23 Fiscal Equity Calculation'!$A$8:$G$269,6,FALSE)</f>
        <v>0</v>
      </c>
      <c r="G180" s="37" t="e">
        <f t="shared" si="9"/>
        <v>#DIV/0!</v>
      </c>
      <c r="H180" s="42" t="e">
        <f t="shared" si="10"/>
        <v>#DIV/0!</v>
      </c>
      <c r="I180" s="38" t="e">
        <f t="shared" si="11"/>
        <v>#DIV/0!</v>
      </c>
    </row>
    <row r="181" spans="1:9" ht="15.75" thickBot="1" x14ac:dyDescent="0.3">
      <c r="A181" s="36" t="str">
        <f>'FY23 Fiscal Equity Calculation'!A181</f>
        <v/>
      </c>
      <c r="B181" s="69"/>
      <c r="C181" s="34">
        <f>VLOOKUP(A181,'FY23 Fiscal Equity Calculation'!$A$8:$G$269,3,FALSE)</f>
        <v>0</v>
      </c>
      <c r="D181" s="37" t="e">
        <f t="shared" si="8"/>
        <v>#DIV/0!</v>
      </c>
      <c r="E181" s="69"/>
      <c r="F181" s="34">
        <f>VLOOKUP(A181,'FY23 Fiscal Equity Calculation'!$A$8:$G$269,6,FALSE)</f>
        <v>0</v>
      </c>
      <c r="G181" s="37" t="e">
        <f t="shared" si="9"/>
        <v>#DIV/0!</v>
      </c>
      <c r="H181" s="42" t="e">
        <f t="shared" si="10"/>
        <v>#DIV/0!</v>
      </c>
      <c r="I181" s="38" t="e">
        <f t="shared" si="11"/>
        <v>#DIV/0!</v>
      </c>
    </row>
    <row r="182" spans="1:9" ht="15.75" thickBot="1" x14ac:dyDescent="0.3">
      <c r="A182" s="36" t="str">
        <f>'FY23 Fiscal Equity Calculation'!A182</f>
        <v/>
      </c>
      <c r="B182" s="69"/>
      <c r="C182" s="34">
        <f>VLOOKUP(A182,'FY23 Fiscal Equity Calculation'!$A$8:$G$269,3,FALSE)</f>
        <v>0</v>
      </c>
      <c r="D182" s="37" t="e">
        <f t="shared" si="8"/>
        <v>#DIV/0!</v>
      </c>
      <c r="E182" s="69"/>
      <c r="F182" s="34">
        <f>VLOOKUP(A182,'FY23 Fiscal Equity Calculation'!$A$8:$G$269,6,FALSE)</f>
        <v>0</v>
      </c>
      <c r="G182" s="37" t="e">
        <f t="shared" si="9"/>
        <v>#DIV/0!</v>
      </c>
      <c r="H182" s="42" t="e">
        <f t="shared" si="10"/>
        <v>#DIV/0!</v>
      </c>
      <c r="I182" s="38" t="e">
        <f t="shared" si="11"/>
        <v>#DIV/0!</v>
      </c>
    </row>
    <row r="183" spans="1:9" ht="15.75" thickBot="1" x14ac:dyDescent="0.3">
      <c r="A183" s="36" t="str">
        <f>'FY23 Fiscal Equity Calculation'!A183</f>
        <v/>
      </c>
      <c r="B183" s="69"/>
      <c r="C183" s="34">
        <f>VLOOKUP(A183,'FY23 Fiscal Equity Calculation'!$A$8:$G$269,3,FALSE)</f>
        <v>0</v>
      </c>
      <c r="D183" s="37" t="e">
        <f t="shared" si="8"/>
        <v>#DIV/0!</v>
      </c>
      <c r="E183" s="69"/>
      <c r="F183" s="34">
        <f>VLOOKUP(A183,'FY23 Fiscal Equity Calculation'!$A$8:$G$269,6,FALSE)</f>
        <v>0</v>
      </c>
      <c r="G183" s="37" t="e">
        <f t="shared" si="9"/>
        <v>#DIV/0!</v>
      </c>
      <c r="H183" s="42" t="e">
        <f t="shared" si="10"/>
        <v>#DIV/0!</v>
      </c>
      <c r="I183" s="38" t="e">
        <f t="shared" si="11"/>
        <v>#DIV/0!</v>
      </c>
    </row>
    <row r="184" spans="1:9" ht="15.75" thickBot="1" x14ac:dyDescent="0.3">
      <c r="A184" s="36" t="str">
        <f>'FY23 Fiscal Equity Calculation'!A184</f>
        <v/>
      </c>
      <c r="B184" s="69"/>
      <c r="C184" s="34">
        <f>VLOOKUP(A184,'FY23 Fiscal Equity Calculation'!$A$8:$G$269,3,FALSE)</f>
        <v>0</v>
      </c>
      <c r="D184" s="37" t="e">
        <f t="shared" si="8"/>
        <v>#DIV/0!</v>
      </c>
      <c r="E184" s="69"/>
      <c r="F184" s="34">
        <f>VLOOKUP(A184,'FY23 Fiscal Equity Calculation'!$A$8:$G$269,6,FALSE)</f>
        <v>0</v>
      </c>
      <c r="G184" s="37" t="e">
        <f t="shared" si="9"/>
        <v>#DIV/0!</v>
      </c>
      <c r="H184" s="42" t="e">
        <f t="shared" si="10"/>
        <v>#DIV/0!</v>
      </c>
      <c r="I184" s="38" t="e">
        <f t="shared" si="11"/>
        <v>#DIV/0!</v>
      </c>
    </row>
    <row r="185" spans="1:9" ht="15.75" thickBot="1" x14ac:dyDescent="0.3">
      <c r="A185" s="36" t="str">
        <f>'FY23 Fiscal Equity Calculation'!A185</f>
        <v/>
      </c>
      <c r="B185" s="69"/>
      <c r="C185" s="34">
        <f>VLOOKUP(A185,'FY23 Fiscal Equity Calculation'!$A$8:$G$269,3,FALSE)</f>
        <v>0</v>
      </c>
      <c r="D185" s="37" t="e">
        <f t="shared" si="8"/>
        <v>#DIV/0!</v>
      </c>
      <c r="E185" s="69"/>
      <c r="F185" s="34">
        <f>VLOOKUP(A185,'FY23 Fiscal Equity Calculation'!$A$8:$G$269,6,FALSE)</f>
        <v>0</v>
      </c>
      <c r="G185" s="37" t="e">
        <f t="shared" si="9"/>
        <v>#DIV/0!</v>
      </c>
      <c r="H185" s="42" t="e">
        <f t="shared" si="10"/>
        <v>#DIV/0!</v>
      </c>
      <c r="I185" s="38" t="e">
        <f t="shared" si="11"/>
        <v>#DIV/0!</v>
      </c>
    </row>
    <row r="186" spans="1:9" ht="15.75" thickBot="1" x14ac:dyDescent="0.3">
      <c r="A186" s="36" t="str">
        <f>'FY23 Fiscal Equity Calculation'!A186</f>
        <v/>
      </c>
      <c r="B186" s="69"/>
      <c r="C186" s="34">
        <f>VLOOKUP(A186,'FY23 Fiscal Equity Calculation'!$A$8:$G$269,3,FALSE)</f>
        <v>0</v>
      </c>
      <c r="D186" s="37" t="e">
        <f t="shared" si="8"/>
        <v>#DIV/0!</v>
      </c>
      <c r="E186" s="69"/>
      <c r="F186" s="34">
        <f>VLOOKUP(A186,'FY23 Fiscal Equity Calculation'!$A$8:$G$269,6,FALSE)</f>
        <v>0</v>
      </c>
      <c r="G186" s="37" t="e">
        <f t="shared" si="9"/>
        <v>#DIV/0!</v>
      </c>
      <c r="H186" s="42" t="e">
        <f t="shared" si="10"/>
        <v>#DIV/0!</v>
      </c>
      <c r="I186" s="38" t="e">
        <f t="shared" si="11"/>
        <v>#DIV/0!</v>
      </c>
    </row>
    <row r="187" spans="1:9" ht="15.75" thickBot="1" x14ac:dyDescent="0.3">
      <c r="A187" s="36" t="str">
        <f>'FY23 Fiscal Equity Calculation'!A187</f>
        <v/>
      </c>
      <c r="B187" s="69"/>
      <c r="C187" s="34">
        <f>VLOOKUP(A187,'FY23 Fiscal Equity Calculation'!$A$8:$G$269,3,FALSE)</f>
        <v>0</v>
      </c>
      <c r="D187" s="37" t="e">
        <f t="shared" si="8"/>
        <v>#DIV/0!</v>
      </c>
      <c r="E187" s="69"/>
      <c r="F187" s="34">
        <f>VLOOKUP(A187,'FY23 Fiscal Equity Calculation'!$A$8:$G$269,6,FALSE)</f>
        <v>0</v>
      </c>
      <c r="G187" s="37" t="e">
        <f t="shared" si="9"/>
        <v>#DIV/0!</v>
      </c>
      <c r="H187" s="42" t="e">
        <f t="shared" si="10"/>
        <v>#DIV/0!</v>
      </c>
      <c r="I187" s="38" t="e">
        <f t="shared" si="11"/>
        <v>#DIV/0!</v>
      </c>
    </row>
    <row r="188" spans="1:9" ht="15.75" thickBot="1" x14ac:dyDescent="0.3">
      <c r="A188" s="36" t="str">
        <f>'FY23 Fiscal Equity Calculation'!A188</f>
        <v/>
      </c>
      <c r="B188" s="69"/>
      <c r="C188" s="34">
        <f>VLOOKUP(A188,'FY23 Fiscal Equity Calculation'!$A$8:$G$269,3,FALSE)</f>
        <v>0</v>
      </c>
      <c r="D188" s="37" t="e">
        <f t="shared" si="8"/>
        <v>#DIV/0!</v>
      </c>
      <c r="E188" s="69"/>
      <c r="F188" s="34">
        <f>VLOOKUP(A188,'FY23 Fiscal Equity Calculation'!$A$8:$G$269,6,FALSE)</f>
        <v>0</v>
      </c>
      <c r="G188" s="37" t="e">
        <f t="shared" si="9"/>
        <v>#DIV/0!</v>
      </c>
      <c r="H188" s="42" t="e">
        <f t="shared" si="10"/>
        <v>#DIV/0!</v>
      </c>
      <c r="I188" s="38" t="e">
        <f t="shared" si="11"/>
        <v>#DIV/0!</v>
      </c>
    </row>
    <row r="189" spans="1:9" ht="15.75" thickBot="1" x14ac:dyDescent="0.3">
      <c r="A189" s="36" t="str">
        <f>'FY23 Fiscal Equity Calculation'!A189</f>
        <v/>
      </c>
      <c r="B189" s="69"/>
      <c r="C189" s="34">
        <f>VLOOKUP(A189,'FY23 Fiscal Equity Calculation'!$A$8:$G$269,3,FALSE)</f>
        <v>0</v>
      </c>
      <c r="D189" s="37" t="e">
        <f t="shared" si="8"/>
        <v>#DIV/0!</v>
      </c>
      <c r="E189" s="69"/>
      <c r="F189" s="34">
        <f>VLOOKUP(A189,'FY23 Fiscal Equity Calculation'!$A$8:$G$269,6,FALSE)</f>
        <v>0</v>
      </c>
      <c r="G189" s="37" t="e">
        <f t="shared" si="9"/>
        <v>#DIV/0!</v>
      </c>
      <c r="H189" s="42" t="e">
        <f t="shared" si="10"/>
        <v>#DIV/0!</v>
      </c>
      <c r="I189" s="38" t="e">
        <f t="shared" si="11"/>
        <v>#DIV/0!</v>
      </c>
    </row>
    <row r="190" spans="1:9" ht="15.75" thickBot="1" x14ac:dyDescent="0.3">
      <c r="A190" s="36" t="str">
        <f>'FY23 Fiscal Equity Calculation'!A190</f>
        <v/>
      </c>
      <c r="B190" s="69"/>
      <c r="C190" s="34">
        <f>VLOOKUP(A190,'FY23 Fiscal Equity Calculation'!$A$8:$G$269,3,FALSE)</f>
        <v>0</v>
      </c>
      <c r="D190" s="37" t="e">
        <f t="shared" si="8"/>
        <v>#DIV/0!</v>
      </c>
      <c r="E190" s="69"/>
      <c r="F190" s="34">
        <f>VLOOKUP(A190,'FY23 Fiscal Equity Calculation'!$A$8:$G$269,6,FALSE)</f>
        <v>0</v>
      </c>
      <c r="G190" s="37" t="e">
        <f t="shared" si="9"/>
        <v>#DIV/0!</v>
      </c>
      <c r="H190" s="42" t="e">
        <f t="shared" si="10"/>
        <v>#DIV/0!</v>
      </c>
      <c r="I190" s="38" t="e">
        <f t="shared" si="11"/>
        <v>#DIV/0!</v>
      </c>
    </row>
    <row r="191" spans="1:9" ht="15.75" thickBot="1" x14ac:dyDescent="0.3">
      <c r="A191" s="36" t="str">
        <f>'FY23 Fiscal Equity Calculation'!A191</f>
        <v/>
      </c>
      <c r="B191" s="69"/>
      <c r="C191" s="34">
        <f>VLOOKUP(A191,'FY23 Fiscal Equity Calculation'!$A$8:$G$269,3,FALSE)</f>
        <v>0</v>
      </c>
      <c r="D191" s="37" t="e">
        <f t="shared" si="8"/>
        <v>#DIV/0!</v>
      </c>
      <c r="E191" s="69"/>
      <c r="F191" s="34">
        <f>VLOOKUP(A191,'FY23 Fiscal Equity Calculation'!$A$8:$G$269,6,FALSE)</f>
        <v>0</v>
      </c>
      <c r="G191" s="37" t="e">
        <f t="shared" si="9"/>
        <v>#DIV/0!</v>
      </c>
      <c r="H191" s="42" t="e">
        <f t="shared" si="10"/>
        <v>#DIV/0!</v>
      </c>
      <c r="I191" s="38" t="e">
        <f t="shared" si="11"/>
        <v>#DIV/0!</v>
      </c>
    </row>
    <row r="192" spans="1:9" ht="15.75" thickBot="1" x14ac:dyDescent="0.3">
      <c r="A192" s="36" t="str">
        <f>'FY23 Fiscal Equity Calculation'!A192</f>
        <v/>
      </c>
      <c r="B192" s="69"/>
      <c r="C192" s="34">
        <f>VLOOKUP(A192,'FY23 Fiscal Equity Calculation'!$A$8:$G$269,3,FALSE)</f>
        <v>0</v>
      </c>
      <c r="D192" s="37" t="e">
        <f t="shared" si="8"/>
        <v>#DIV/0!</v>
      </c>
      <c r="E192" s="69"/>
      <c r="F192" s="34">
        <f>VLOOKUP(A192,'FY23 Fiscal Equity Calculation'!$A$8:$G$269,6,FALSE)</f>
        <v>0</v>
      </c>
      <c r="G192" s="37" t="e">
        <f t="shared" si="9"/>
        <v>#DIV/0!</v>
      </c>
      <c r="H192" s="42" t="e">
        <f t="shared" si="10"/>
        <v>#DIV/0!</v>
      </c>
      <c r="I192" s="38" t="e">
        <f t="shared" si="11"/>
        <v>#DIV/0!</v>
      </c>
    </row>
    <row r="193" spans="1:9" ht="15.75" thickBot="1" x14ac:dyDescent="0.3">
      <c r="A193" s="36" t="str">
        <f>'FY23 Fiscal Equity Calculation'!A193</f>
        <v/>
      </c>
      <c r="B193" s="69"/>
      <c r="C193" s="34">
        <f>VLOOKUP(A193,'FY23 Fiscal Equity Calculation'!$A$8:$G$269,3,FALSE)</f>
        <v>0</v>
      </c>
      <c r="D193" s="37" t="e">
        <f t="shared" si="8"/>
        <v>#DIV/0!</v>
      </c>
      <c r="E193" s="69"/>
      <c r="F193" s="34">
        <f>VLOOKUP(A193,'FY23 Fiscal Equity Calculation'!$A$8:$G$269,6,FALSE)</f>
        <v>0</v>
      </c>
      <c r="G193" s="37" t="e">
        <f t="shared" si="9"/>
        <v>#DIV/0!</v>
      </c>
      <c r="H193" s="42" t="e">
        <f t="shared" si="10"/>
        <v>#DIV/0!</v>
      </c>
      <c r="I193" s="38" t="e">
        <f t="shared" si="11"/>
        <v>#DIV/0!</v>
      </c>
    </row>
    <row r="194" spans="1:9" ht="15.75" thickBot="1" x14ac:dyDescent="0.3">
      <c r="A194" s="36" t="str">
        <f>'FY23 Fiscal Equity Calculation'!A194</f>
        <v/>
      </c>
      <c r="B194" s="69"/>
      <c r="C194" s="34">
        <f>VLOOKUP(A194,'FY23 Fiscal Equity Calculation'!$A$8:$G$269,3,FALSE)</f>
        <v>0</v>
      </c>
      <c r="D194" s="37" t="e">
        <f t="shared" si="8"/>
        <v>#DIV/0!</v>
      </c>
      <c r="E194" s="69"/>
      <c r="F194" s="34">
        <f>VLOOKUP(A194,'FY23 Fiscal Equity Calculation'!$A$8:$G$269,6,FALSE)</f>
        <v>0</v>
      </c>
      <c r="G194" s="37" t="e">
        <f t="shared" si="9"/>
        <v>#DIV/0!</v>
      </c>
      <c r="H194" s="42" t="e">
        <f t="shared" si="10"/>
        <v>#DIV/0!</v>
      </c>
      <c r="I194" s="38" t="e">
        <f t="shared" si="11"/>
        <v>#DIV/0!</v>
      </c>
    </row>
    <row r="195" spans="1:9" ht="15.75" thickBot="1" x14ac:dyDescent="0.3">
      <c r="A195" s="36" t="str">
        <f>'FY23 Fiscal Equity Calculation'!A195</f>
        <v/>
      </c>
      <c r="B195" s="69"/>
      <c r="C195" s="34">
        <f>VLOOKUP(A195,'FY23 Fiscal Equity Calculation'!$A$8:$G$269,3,FALSE)</f>
        <v>0</v>
      </c>
      <c r="D195" s="37" t="e">
        <f t="shared" si="8"/>
        <v>#DIV/0!</v>
      </c>
      <c r="E195" s="69"/>
      <c r="F195" s="34">
        <f>VLOOKUP(A195,'FY23 Fiscal Equity Calculation'!$A$8:$G$269,6,FALSE)</f>
        <v>0</v>
      </c>
      <c r="G195" s="37" t="e">
        <f t="shared" si="9"/>
        <v>#DIV/0!</v>
      </c>
      <c r="H195" s="42" t="e">
        <f t="shared" si="10"/>
        <v>#DIV/0!</v>
      </c>
      <c r="I195" s="38" t="e">
        <f t="shared" si="11"/>
        <v>#DIV/0!</v>
      </c>
    </row>
    <row r="196" spans="1:9" ht="15.75" thickBot="1" x14ac:dyDescent="0.3">
      <c r="A196" s="36" t="str">
        <f>'FY23 Fiscal Equity Calculation'!A196</f>
        <v/>
      </c>
      <c r="B196" s="69"/>
      <c r="C196" s="34">
        <f>VLOOKUP(A196,'FY23 Fiscal Equity Calculation'!$A$8:$G$269,3,FALSE)</f>
        <v>0</v>
      </c>
      <c r="D196" s="37" t="e">
        <f t="shared" si="8"/>
        <v>#DIV/0!</v>
      </c>
      <c r="E196" s="69"/>
      <c r="F196" s="34">
        <f>VLOOKUP(A196,'FY23 Fiscal Equity Calculation'!$A$8:$G$269,6,FALSE)</f>
        <v>0</v>
      </c>
      <c r="G196" s="37" t="e">
        <f t="shared" si="9"/>
        <v>#DIV/0!</v>
      </c>
      <c r="H196" s="42" t="e">
        <f t="shared" si="10"/>
        <v>#DIV/0!</v>
      </c>
      <c r="I196" s="38" t="e">
        <f t="shared" si="11"/>
        <v>#DIV/0!</v>
      </c>
    </row>
    <row r="197" spans="1:9" ht="15.75" thickBot="1" x14ac:dyDescent="0.3">
      <c r="A197" s="36" t="str">
        <f>'FY23 Fiscal Equity Calculation'!A197</f>
        <v/>
      </c>
      <c r="B197" s="69"/>
      <c r="C197" s="34">
        <f>VLOOKUP(A197,'FY23 Fiscal Equity Calculation'!$A$8:$G$269,3,FALSE)</f>
        <v>0</v>
      </c>
      <c r="D197" s="37" t="e">
        <f t="shared" si="8"/>
        <v>#DIV/0!</v>
      </c>
      <c r="E197" s="69"/>
      <c r="F197" s="34">
        <f>VLOOKUP(A197,'FY23 Fiscal Equity Calculation'!$A$8:$G$269,6,FALSE)</f>
        <v>0</v>
      </c>
      <c r="G197" s="37" t="e">
        <f t="shared" si="9"/>
        <v>#DIV/0!</v>
      </c>
      <c r="H197" s="42" t="e">
        <f t="shared" si="10"/>
        <v>#DIV/0!</v>
      </c>
      <c r="I197" s="38" t="e">
        <f t="shared" si="11"/>
        <v>#DIV/0!</v>
      </c>
    </row>
    <row r="198" spans="1:9" ht="15.75" thickBot="1" x14ac:dyDescent="0.3">
      <c r="A198" s="36" t="str">
        <f>'FY23 Fiscal Equity Calculation'!A198</f>
        <v/>
      </c>
      <c r="B198" s="69"/>
      <c r="C198" s="34">
        <f>VLOOKUP(A198,'FY23 Fiscal Equity Calculation'!$A$8:$G$269,3,FALSE)</f>
        <v>0</v>
      </c>
      <c r="D198" s="37" t="e">
        <f t="shared" si="8"/>
        <v>#DIV/0!</v>
      </c>
      <c r="E198" s="69"/>
      <c r="F198" s="34">
        <f>VLOOKUP(A198,'FY23 Fiscal Equity Calculation'!$A$8:$G$269,6,FALSE)</f>
        <v>0</v>
      </c>
      <c r="G198" s="37" t="e">
        <f t="shared" si="9"/>
        <v>#DIV/0!</v>
      </c>
      <c r="H198" s="42" t="e">
        <f t="shared" si="10"/>
        <v>#DIV/0!</v>
      </c>
      <c r="I198" s="38" t="e">
        <f t="shared" si="11"/>
        <v>#DIV/0!</v>
      </c>
    </row>
    <row r="199" spans="1:9" ht="15.75" thickBot="1" x14ac:dyDescent="0.3">
      <c r="A199" s="36" t="str">
        <f>'FY23 Fiscal Equity Calculation'!A199</f>
        <v/>
      </c>
      <c r="B199" s="69"/>
      <c r="C199" s="34">
        <f>VLOOKUP(A199,'FY23 Fiscal Equity Calculation'!$A$8:$G$269,3,FALSE)</f>
        <v>0</v>
      </c>
      <c r="D199" s="37" t="e">
        <f t="shared" si="8"/>
        <v>#DIV/0!</v>
      </c>
      <c r="E199" s="69"/>
      <c r="F199" s="34">
        <f>VLOOKUP(A199,'FY23 Fiscal Equity Calculation'!$A$8:$G$269,6,FALSE)</f>
        <v>0</v>
      </c>
      <c r="G199" s="37" t="e">
        <f t="shared" si="9"/>
        <v>#DIV/0!</v>
      </c>
      <c r="H199" s="42" t="e">
        <f t="shared" si="10"/>
        <v>#DIV/0!</v>
      </c>
      <c r="I199" s="38" t="e">
        <f t="shared" si="11"/>
        <v>#DIV/0!</v>
      </c>
    </row>
    <row r="200" spans="1:9" ht="15.75" thickBot="1" x14ac:dyDescent="0.3">
      <c r="A200" s="36" t="str">
        <f>'FY23 Fiscal Equity Calculation'!A200</f>
        <v/>
      </c>
      <c r="B200" s="69"/>
      <c r="C200" s="34">
        <f>VLOOKUP(A200,'FY23 Fiscal Equity Calculation'!$A$8:$G$269,3,FALSE)</f>
        <v>0</v>
      </c>
      <c r="D200" s="37" t="e">
        <f t="shared" si="8"/>
        <v>#DIV/0!</v>
      </c>
      <c r="E200" s="69"/>
      <c r="F200" s="34">
        <f>VLOOKUP(A200,'FY23 Fiscal Equity Calculation'!$A$8:$G$269,6,FALSE)</f>
        <v>0</v>
      </c>
      <c r="G200" s="37" t="e">
        <f t="shared" si="9"/>
        <v>#DIV/0!</v>
      </c>
      <c r="H200" s="42" t="e">
        <f t="shared" si="10"/>
        <v>#DIV/0!</v>
      </c>
      <c r="I200" s="38" t="e">
        <f t="shared" si="11"/>
        <v>#DIV/0!</v>
      </c>
    </row>
    <row r="201" spans="1:9" ht="15.75" thickBot="1" x14ac:dyDescent="0.3">
      <c r="A201" s="36" t="str">
        <f>'FY23 Fiscal Equity Calculation'!A201</f>
        <v/>
      </c>
      <c r="B201" s="69"/>
      <c r="C201" s="34">
        <f>VLOOKUP(A201,'FY23 Fiscal Equity Calculation'!$A$8:$G$269,3,FALSE)</f>
        <v>0</v>
      </c>
      <c r="D201" s="37" t="e">
        <f t="shared" ref="D201:D264" si="12">B201/C201</f>
        <v>#DIV/0!</v>
      </c>
      <c r="E201" s="69"/>
      <c r="F201" s="34">
        <f>VLOOKUP(A201,'FY23 Fiscal Equity Calculation'!$A$8:$G$269,6,FALSE)</f>
        <v>0</v>
      </c>
      <c r="G201" s="37" t="e">
        <f t="shared" ref="G201:G264" si="13">E201/F201</f>
        <v>#DIV/0!</v>
      </c>
      <c r="H201" s="42" t="e">
        <f t="shared" ref="H201:H264" si="14">IF(G201&gt;D201,G201-D201,0)</f>
        <v>#DIV/0!</v>
      </c>
      <c r="I201" s="38" t="e">
        <f t="shared" ref="I201:I264" si="15">IF(H201&lt;0.01,"Yes","No")</f>
        <v>#DIV/0!</v>
      </c>
    </row>
    <row r="202" spans="1:9" ht="15.75" thickBot="1" x14ac:dyDescent="0.3">
      <c r="A202" s="36" t="str">
        <f>'FY23 Fiscal Equity Calculation'!A202</f>
        <v/>
      </c>
      <c r="B202" s="69"/>
      <c r="C202" s="34">
        <f>VLOOKUP(A202,'FY23 Fiscal Equity Calculation'!$A$8:$G$269,3,FALSE)</f>
        <v>0</v>
      </c>
      <c r="D202" s="37" t="e">
        <f t="shared" si="12"/>
        <v>#DIV/0!</v>
      </c>
      <c r="E202" s="69"/>
      <c r="F202" s="34">
        <f>VLOOKUP(A202,'FY23 Fiscal Equity Calculation'!$A$8:$G$269,6,FALSE)</f>
        <v>0</v>
      </c>
      <c r="G202" s="37" t="e">
        <f t="shared" si="13"/>
        <v>#DIV/0!</v>
      </c>
      <c r="H202" s="42" t="e">
        <f t="shared" si="14"/>
        <v>#DIV/0!</v>
      </c>
      <c r="I202" s="38" t="e">
        <f t="shared" si="15"/>
        <v>#DIV/0!</v>
      </c>
    </row>
    <row r="203" spans="1:9" ht="15.75" thickBot="1" x14ac:dyDescent="0.3">
      <c r="A203" s="36" t="str">
        <f>'FY23 Fiscal Equity Calculation'!A203</f>
        <v/>
      </c>
      <c r="B203" s="69"/>
      <c r="C203" s="34">
        <f>VLOOKUP(A203,'FY23 Fiscal Equity Calculation'!$A$8:$G$269,3,FALSE)</f>
        <v>0</v>
      </c>
      <c r="D203" s="37" t="e">
        <f t="shared" si="12"/>
        <v>#DIV/0!</v>
      </c>
      <c r="E203" s="69"/>
      <c r="F203" s="34">
        <f>VLOOKUP(A203,'FY23 Fiscal Equity Calculation'!$A$8:$G$269,6,FALSE)</f>
        <v>0</v>
      </c>
      <c r="G203" s="37" t="e">
        <f t="shared" si="13"/>
        <v>#DIV/0!</v>
      </c>
      <c r="H203" s="42" t="e">
        <f t="shared" si="14"/>
        <v>#DIV/0!</v>
      </c>
      <c r="I203" s="38" t="e">
        <f t="shared" si="15"/>
        <v>#DIV/0!</v>
      </c>
    </row>
    <row r="204" spans="1:9" ht="15.75" thickBot="1" x14ac:dyDescent="0.3">
      <c r="A204" s="36" t="str">
        <f>'FY23 Fiscal Equity Calculation'!A204</f>
        <v/>
      </c>
      <c r="B204" s="69"/>
      <c r="C204" s="34">
        <f>VLOOKUP(A204,'FY23 Fiscal Equity Calculation'!$A$8:$G$269,3,FALSE)</f>
        <v>0</v>
      </c>
      <c r="D204" s="37" t="e">
        <f t="shared" si="12"/>
        <v>#DIV/0!</v>
      </c>
      <c r="E204" s="69"/>
      <c r="F204" s="34">
        <f>VLOOKUP(A204,'FY23 Fiscal Equity Calculation'!$A$8:$G$269,6,FALSE)</f>
        <v>0</v>
      </c>
      <c r="G204" s="37" t="e">
        <f t="shared" si="13"/>
        <v>#DIV/0!</v>
      </c>
      <c r="H204" s="42" t="e">
        <f t="shared" si="14"/>
        <v>#DIV/0!</v>
      </c>
      <c r="I204" s="38" t="e">
        <f t="shared" si="15"/>
        <v>#DIV/0!</v>
      </c>
    </row>
    <row r="205" spans="1:9" ht="15.75" thickBot="1" x14ac:dyDescent="0.3">
      <c r="A205" s="36" t="str">
        <f>'FY23 Fiscal Equity Calculation'!A205</f>
        <v/>
      </c>
      <c r="B205" s="69"/>
      <c r="C205" s="34">
        <f>VLOOKUP(A205,'FY23 Fiscal Equity Calculation'!$A$8:$G$269,3,FALSE)</f>
        <v>0</v>
      </c>
      <c r="D205" s="37" t="e">
        <f t="shared" si="12"/>
        <v>#DIV/0!</v>
      </c>
      <c r="E205" s="69"/>
      <c r="F205" s="34">
        <f>VLOOKUP(A205,'FY23 Fiscal Equity Calculation'!$A$8:$G$269,6,FALSE)</f>
        <v>0</v>
      </c>
      <c r="G205" s="37" t="e">
        <f t="shared" si="13"/>
        <v>#DIV/0!</v>
      </c>
      <c r="H205" s="42" t="e">
        <f t="shared" si="14"/>
        <v>#DIV/0!</v>
      </c>
      <c r="I205" s="38" t="e">
        <f t="shared" si="15"/>
        <v>#DIV/0!</v>
      </c>
    </row>
    <row r="206" spans="1:9" ht="15.75" thickBot="1" x14ac:dyDescent="0.3">
      <c r="A206" s="36" t="str">
        <f>'FY23 Fiscal Equity Calculation'!A206</f>
        <v/>
      </c>
      <c r="B206" s="69"/>
      <c r="C206" s="34">
        <f>VLOOKUP(A206,'FY23 Fiscal Equity Calculation'!$A$8:$G$269,3,FALSE)</f>
        <v>0</v>
      </c>
      <c r="D206" s="37" t="e">
        <f t="shared" si="12"/>
        <v>#DIV/0!</v>
      </c>
      <c r="E206" s="69"/>
      <c r="F206" s="34">
        <f>VLOOKUP(A206,'FY23 Fiscal Equity Calculation'!$A$8:$G$269,6,FALSE)</f>
        <v>0</v>
      </c>
      <c r="G206" s="37" t="e">
        <f t="shared" si="13"/>
        <v>#DIV/0!</v>
      </c>
      <c r="H206" s="42" t="e">
        <f t="shared" si="14"/>
        <v>#DIV/0!</v>
      </c>
      <c r="I206" s="38" t="e">
        <f t="shared" si="15"/>
        <v>#DIV/0!</v>
      </c>
    </row>
    <row r="207" spans="1:9" ht="15.75" thickBot="1" x14ac:dyDescent="0.3">
      <c r="A207" s="36" t="str">
        <f>'FY23 Fiscal Equity Calculation'!A207</f>
        <v/>
      </c>
      <c r="B207" s="69"/>
      <c r="C207" s="34">
        <f>VLOOKUP(A207,'FY23 Fiscal Equity Calculation'!$A$8:$G$269,3,FALSE)</f>
        <v>0</v>
      </c>
      <c r="D207" s="37" t="e">
        <f t="shared" si="12"/>
        <v>#DIV/0!</v>
      </c>
      <c r="E207" s="69"/>
      <c r="F207" s="34">
        <f>VLOOKUP(A207,'FY23 Fiscal Equity Calculation'!$A$8:$G$269,6,FALSE)</f>
        <v>0</v>
      </c>
      <c r="G207" s="37" t="e">
        <f t="shared" si="13"/>
        <v>#DIV/0!</v>
      </c>
      <c r="H207" s="42" t="e">
        <f t="shared" si="14"/>
        <v>#DIV/0!</v>
      </c>
      <c r="I207" s="38" t="e">
        <f t="shared" si="15"/>
        <v>#DIV/0!</v>
      </c>
    </row>
    <row r="208" spans="1:9" ht="15.75" thickBot="1" x14ac:dyDescent="0.3">
      <c r="A208" s="36" t="str">
        <f>'FY23 Fiscal Equity Calculation'!A208</f>
        <v/>
      </c>
      <c r="B208" s="69"/>
      <c r="C208" s="34">
        <f>VLOOKUP(A208,'FY23 Fiscal Equity Calculation'!$A$8:$G$269,3,FALSE)</f>
        <v>0</v>
      </c>
      <c r="D208" s="37" t="e">
        <f t="shared" si="12"/>
        <v>#DIV/0!</v>
      </c>
      <c r="E208" s="69"/>
      <c r="F208" s="34">
        <f>VLOOKUP(A208,'FY23 Fiscal Equity Calculation'!$A$8:$G$269,6,FALSE)</f>
        <v>0</v>
      </c>
      <c r="G208" s="37" t="e">
        <f t="shared" si="13"/>
        <v>#DIV/0!</v>
      </c>
      <c r="H208" s="42" t="e">
        <f t="shared" si="14"/>
        <v>#DIV/0!</v>
      </c>
      <c r="I208" s="38" t="e">
        <f t="shared" si="15"/>
        <v>#DIV/0!</v>
      </c>
    </row>
    <row r="209" spans="1:9" ht="15.75" thickBot="1" x14ac:dyDescent="0.3">
      <c r="A209" s="36" t="str">
        <f>'FY23 Fiscal Equity Calculation'!A209</f>
        <v/>
      </c>
      <c r="B209" s="69"/>
      <c r="C209" s="34">
        <f>VLOOKUP(A209,'FY23 Fiscal Equity Calculation'!$A$8:$G$269,3,FALSE)</f>
        <v>0</v>
      </c>
      <c r="D209" s="37" t="e">
        <f t="shared" si="12"/>
        <v>#DIV/0!</v>
      </c>
      <c r="E209" s="69"/>
      <c r="F209" s="34">
        <f>VLOOKUP(A209,'FY23 Fiscal Equity Calculation'!$A$8:$G$269,6,FALSE)</f>
        <v>0</v>
      </c>
      <c r="G209" s="37" t="e">
        <f t="shared" si="13"/>
        <v>#DIV/0!</v>
      </c>
      <c r="H209" s="42" t="e">
        <f t="shared" si="14"/>
        <v>#DIV/0!</v>
      </c>
      <c r="I209" s="38" t="e">
        <f t="shared" si="15"/>
        <v>#DIV/0!</v>
      </c>
    </row>
    <row r="210" spans="1:9" ht="15.75" thickBot="1" x14ac:dyDescent="0.3">
      <c r="A210" s="36" t="str">
        <f>'FY23 Fiscal Equity Calculation'!A210</f>
        <v/>
      </c>
      <c r="B210" s="69"/>
      <c r="C210" s="34">
        <f>VLOOKUP(A210,'FY23 Fiscal Equity Calculation'!$A$8:$G$269,3,FALSE)</f>
        <v>0</v>
      </c>
      <c r="D210" s="37" t="e">
        <f t="shared" si="12"/>
        <v>#DIV/0!</v>
      </c>
      <c r="E210" s="69"/>
      <c r="F210" s="34">
        <f>VLOOKUP(A210,'FY23 Fiscal Equity Calculation'!$A$8:$G$269,6,FALSE)</f>
        <v>0</v>
      </c>
      <c r="G210" s="37" t="e">
        <f t="shared" si="13"/>
        <v>#DIV/0!</v>
      </c>
      <c r="H210" s="42" t="e">
        <f t="shared" si="14"/>
        <v>#DIV/0!</v>
      </c>
      <c r="I210" s="38" t="e">
        <f t="shared" si="15"/>
        <v>#DIV/0!</v>
      </c>
    </row>
    <row r="211" spans="1:9" ht="15.75" thickBot="1" x14ac:dyDescent="0.3">
      <c r="A211" s="36" t="str">
        <f>'FY23 Fiscal Equity Calculation'!A211</f>
        <v/>
      </c>
      <c r="B211" s="69"/>
      <c r="C211" s="34">
        <f>VLOOKUP(A211,'FY23 Fiscal Equity Calculation'!$A$8:$G$269,3,FALSE)</f>
        <v>0</v>
      </c>
      <c r="D211" s="37" t="e">
        <f t="shared" si="12"/>
        <v>#DIV/0!</v>
      </c>
      <c r="E211" s="69"/>
      <c r="F211" s="34">
        <f>VLOOKUP(A211,'FY23 Fiscal Equity Calculation'!$A$8:$G$269,6,FALSE)</f>
        <v>0</v>
      </c>
      <c r="G211" s="37" t="e">
        <f t="shared" si="13"/>
        <v>#DIV/0!</v>
      </c>
      <c r="H211" s="42" t="e">
        <f t="shared" si="14"/>
        <v>#DIV/0!</v>
      </c>
      <c r="I211" s="38" t="e">
        <f t="shared" si="15"/>
        <v>#DIV/0!</v>
      </c>
    </row>
    <row r="212" spans="1:9" ht="15.75" thickBot="1" x14ac:dyDescent="0.3">
      <c r="A212" s="36" t="str">
        <f>'FY23 Fiscal Equity Calculation'!A212</f>
        <v/>
      </c>
      <c r="B212" s="69"/>
      <c r="C212" s="34">
        <f>VLOOKUP(A212,'FY23 Fiscal Equity Calculation'!$A$8:$G$269,3,FALSE)</f>
        <v>0</v>
      </c>
      <c r="D212" s="37" t="e">
        <f t="shared" si="12"/>
        <v>#DIV/0!</v>
      </c>
      <c r="E212" s="69"/>
      <c r="F212" s="34">
        <f>VLOOKUP(A212,'FY23 Fiscal Equity Calculation'!$A$8:$G$269,6,FALSE)</f>
        <v>0</v>
      </c>
      <c r="G212" s="37" t="e">
        <f t="shared" si="13"/>
        <v>#DIV/0!</v>
      </c>
      <c r="H212" s="42" t="e">
        <f t="shared" si="14"/>
        <v>#DIV/0!</v>
      </c>
      <c r="I212" s="38" t="e">
        <f t="shared" si="15"/>
        <v>#DIV/0!</v>
      </c>
    </row>
    <row r="213" spans="1:9" ht="15.75" thickBot="1" x14ac:dyDescent="0.3">
      <c r="A213" s="36" t="str">
        <f>'FY23 Fiscal Equity Calculation'!A213</f>
        <v/>
      </c>
      <c r="B213" s="69"/>
      <c r="C213" s="34">
        <f>VLOOKUP(A213,'FY23 Fiscal Equity Calculation'!$A$8:$G$269,3,FALSE)</f>
        <v>0</v>
      </c>
      <c r="D213" s="37" t="e">
        <f t="shared" si="12"/>
        <v>#DIV/0!</v>
      </c>
      <c r="E213" s="69"/>
      <c r="F213" s="34">
        <f>VLOOKUP(A213,'FY23 Fiscal Equity Calculation'!$A$8:$G$269,6,FALSE)</f>
        <v>0</v>
      </c>
      <c r="G213" s="37" t="e">
        <f t="shared" si="13"/>
        <v>#DIV/0!</v>
      </c>
      <c r="H213" s="42" t="e">
        <f t="shared" si="14"/>
        <v>#DIV/0!</v>
      </c>
      <c r="I213" s="38" t="e">
        <f t="shared" si="15"/>
        <v>#DIV/0!</v>
      </c>
    </row>
    <row r="214" spans="1:9" ht="15.75" thickBot="1" x14ac:dyDescent="0.3">
      <c r="A214" s="36" t="str">
        <f>'FY23 Fiscal Equity Calculation'!A214</f>
        <v/>
      </c>
      <c r="B214" s="69"/>
      <c r="C214" s="34">
        <f>VLOOKUP(A214,'FY23 Fiscal Equity Calculation'!$A$8:$G$269,3,FALSE)</f>
        <v>0</v>
      </c>
      <c r="D214" s="37" t="e">
        <f t="shared" si="12"/>
        <v>#DIV/0!</v>
      </c>
      <c r="E214" s="69"/>
      <c r="F214" s="34">
        <f>VLOOKUP(A214,'FY23 Fiscal Equity Calculation'!$A$8:$G$269,6,FALSE)</f>
        <v>0</v>
      </c>
      <c r="G214" s="37" t="e">
        <f t="shared" si="13"/>
        <v>#DIV/0!</v>
      </c>
      <c r="H214" s="42" t="e">
        <f t="shared" si="14"/>
        <v>#DIV/0!</v>
      </c>
      <c r="I214" s="38" t="e">
        <f t="shared" si="15"/>
        <v>#DIV/0!</v>
      </c>
    </row>
    <row r="215" spans="1:9" ht="15.75" thickBot="1" x14ac:dyDescent="0.3">
      <c r="A215" s="36" t="str">
        <f>'FY23 Fiscal Equity Calculation'!A215</f>
        <v/>
      </c>
      <c r="B215" s="69"/>
      <c r="C215" s="34">
        <f>VLOOKUP(A215,'FY23 Fiscal Equity Calculation'!$A$8:$G$269,3,FALSE)</f>
        <v>0</v>
      </c>
      <c r="D215" s="37" t="e">
        <f t="shared" si="12"/>
        <v>#DIV/0!</v>
      </c>
      <c r="E215" s="69"/>
      <c r="F215" s="34">
        <f>VLOOKUP(A215,'FY23 Fiscal Equity Calculation'!$A$8:$G$269,6,FALSE)</f>
        <v>0</v>
      </c>
      <c r="G215" s="37" t="e">
        <f t="shared" si="13"/>
        <v>#DIV/0!</v>
      </c>
      <c r="H215" s="42" t="e">
        <f t="shared" si="14"/>
        <v>#DIV/0!</v>
      </c>
      <c r="I215" s="38" t="e">
        <f t="shared" si="15"/>
        <v>#DIV/0!</v>
      </c>
    </row>
    <row r="216" spans="1:9" ht="15.75" thickBot="1" x14ac:dyDescent="0.3">
      <c r="A216" s="36" t="str">
        <f>'FY23 Fiscal Equity Calculation'!A216</f>
        <v/>
      </c>
      <c r="B216" s="69"/>
      <c r="C216" s="34">
        <f>VLOOKUP(A216,'FY23 Fiscal Equity Calculation'!$A$8:$G$269,3,FALSE)</f>
        <v>0</v>
      </c>
      <c r="D216" s="37" t="e">
        <f t="shared" si="12"/>
        <v>#DIV/0!</v>
      </c>
      <c r="E216" s="69"/>
      <c r="F216" s="34">
        <f>VLOOKUP(A216,'FY23 Fiscal Equity Calculation'!$A$8:$G$269,6,FALSE)</f>
        <v>0</v>
      </c>
      <c r="G216" s="37" t="e">
        <f t="shared" si="13"/>
        <v>#DIV/0!</v>
      </c>
      <c r="H216" s="42" t="e">
        <f t="shared" si="14"/>
        <v>#DIV/0!</v>
      </c>
      <c r="I216" s="38" t="e">
        <f t="shared" si="15"/>
        <v>#DIV/0!</v>
      </c>
    </row>
    <row r="217" spans="1:9" ht="15.75" thickBot="1" x14ac:dyDescent="0.3">
      <c r="A217" s="36" t="str">
        <f>'FY23 Fiscal Equity Calculation'!A217</f>
        <v/>
      </c>
      <c r="B217" s="69"/>
      <c r="C217" s="34">
        <f>VLOOKUP(A217,'FY23 Fiscal Equity Calculation'!$A$8:$G$269,3,FALSE)</f>
        <v>0</v>
      </c>
      <c r="D217" s="37" t="e">
        <f t="shared" si="12"/>
        <v>#DIV/0!</v>
      </c>
      <c r="E217" s="69"/>
      <c r="F217" s="34">
        <f>VLOOKUP(A217,'FY23 Fiscal Equity Calculation'!$A$8:$G$269,6,FALSE)</f>
        <v>0</v>
      </c>
      <c r="G217" s="37" t="e">
        <f t="shared" si="13"/>
        <v>#DIV/0!</v>
      </c>
      <c r="H217" s="42" t="e">
        <f t="shared" si="14"/>
        <v>#DIV/0!</v>
      </c>
      <c r="I217" s="38" t="e">
        <f t="shared" si="15"/>
        <v>#DIV/0!</v>
      </c>
    </row>
    <row r="218" spans="1:9" ht="15.75" thickBot="1" x14ac:dyDescent="0.3">
      <c r="A218" s="36" t="str">
        <f>'FY23 Fiscal Equity Calculation'!A218</f>
        <v/>
      </c>
      <c r="B218" s="69"/>
      <c r="C218" s="34">
        <f>VLOOKUP(A218,'FY23 Fiscal Equity Calculation'!$A$8:$G$269,3,FALSE)</f>
        <v>0</v>
      </c>
      <c r="D218" s="37" t="e">
        <f t="shared" si="12"/>
        <v>#DIV/0!</v>
      </c>
      <c r="E218" s="69"/>
      <c r="F218" s="34">
        <f>VLOOKUP(A218,'FY23 Fiscal Equity Calculation'!$A$8:$G$269,6,FALSE)</f>
        <v>0</v>
      </c>
      <c r="G218" s="37" t="e">
        <f t="shared" si="13"/>
        <v>#DIV/0!</v>
      </c>
      <c r="H218" s="42" t="e">
        <f t="shared" si="14"/>
        <v>#DIV/0!</v>
      </c>
      <c r="I218" s="38" t="e">
        <f t="shared" si="15"/>
        <v>#DIV/0!</v>
      </c>
    </row>
    <row r="219" spans="1:9" ht="15.75" thickBot="1" x14ac:dyDescent="0.3">
      <c r="A219" s="36" t="str">
        <f>'FY23 Fiscal Equity Calculation'!A219</f>
        <v/>
      </c>
      <c r="B219" s="69"/>
      <c r="C219" s="34">
        <f>VLOOKUP(A219,'FY23 Fiscal Equity Calculation'!$A$8:$G$269,3,FALSE)</f>
        <v>0</v>
      </c>
      <c r="D219" s="37" t="e">
        <f t="shared" si="12"/>
        <v>#DIV/0!</v>
      </c>
      <c r="E219" s="69"/>
      <c r="F219" s="34">
        <f>VLOOKUP(A219,'FY23 Fiscal Equity Calculation'!$A$8:$G$269,6,FALSE)</f>
        <v>0</v>
      </c>
      <c r="G219" s="37" t="e">
        <f t="shared" si="13"/>
        <v>#DIV/0!</v>
      </c>
      <c r="H219" s="42" t="e">
        <f t="shared" si="14"/>
        <v>#DIV/0!</v>
      </c>
      <c r="I219" s="38" t="e">
        <f t="shared" si="15"/>
        <v>#DIV/0!</v>
      </c>
    </row>
    <row r="220" spans="1:9" ht="15.75" thickBot="1" x14ac:dyDescent="0.3">
      <c r="A220" s="36" t="str">
        <f>'FY23 Fiscal Equity Calculation'!A220</f>
        <v/>
      </c>
      <c r="B220" s="69"/>
      <c r="C220" s="34">
        <f>VLOOKUP(A220,'FY23 Fiscal Equity Calculation'!$A$8:$G$269,3,FALSE)</f>
        <v>0</v>
      </c>
      <c r="D220" s="37" t="e">
        <f t="shared" si="12"/>
        <v>#DIV/0!</v>
      </c>
      <c r="E220" s="69"/>
      <c r="F220" s="34">
        <f>VLOOKUP(A220,'FY23 Fiscal Equity Calculation'!$A$8:$G$269,6,FALSE)</f>
        <v>0</v>
      </c>
      <c r="G220" s="37" t="e">
        <f t="shared" si="13"/>
        <v>#DIV/0!</v>
      </c>
      <c r="H220" s="42" t="e">
        <f t="shared" si="14"/>
        <v>#DIV/0!</v>
      </c>
      <c r="I220" s="38" t="e">
        <f t="shared" si="15"/>
        <v>#DIV/0!</v>
      </c>
    </row>
    <row r="221" spans="1:9" ht="15.75" thickBot="1" x14ac:dyDescent="0.3">
      <c r="A221" s="36" t="str">
        <f>'FY23 Fiscal Equity Calculation'!A221</f>
        <v/>
      </c>
      <c r="B221" s="69"/>
      <c r="C221" s="34">
        <f>VLOOKUP(A221,'FY23 Fiscal Equity Calculation'!$A$8:$G$269,3,FALSE)</f>
        <v>0</v>
      </c>
      <c r="D221" s="37" t="e">
        <f t="shared" si="12"/>
        <v>#DIV/0!</v>
      </c>
      <c r="E221" s="69"/>
      <c r="F221" s="34">
        <f>VLOOKUP(A221,'FY23 Fiscal Equity Calculation'!$A$8:$G$269,6,FALSE)</f>
        <v>0</v>
      </c>
      <c r="G221" s="37" t="e">
        <f t="shared" si="13"/>
        <v>#DIV/0!</v>
      </c>
      <c r="H221" s="42" t="e">
        <f t="shared" si="14"/>
        <v>#DIV/0!</v>
      </c>
      <c r="I221" s="38" t="e">
        <f t="shared" si="15"/>
        <v>#DIV/0!</v>
      </c>
    </row>
    <row r="222" spans="1:9" ht="15.75" thickBot="1" x14ac:dyDescent="0.3">
      <c r="A222" s="36" t="str">
        <f>'FY23 Fiscal Equity Calculation'!A222</f>
        <v/>
      </c>
      <c r="B222" s="69"/>
      <c r="C222" s="34">
        <f>VLOOKUP(A222,'FY23 Fiscal Equity Calculation'!$A$8:$G$269,3,FALSE)</f>
        <v>0</v>
      </c>
      <c r="D222" s="37" t="e">
        <f t="shared" si="12"/>
        <v>#DIV/0!</v>
      </c>
      <c r="E222" s="69"/>
      <c r="F222" s="34">
        <f>VLOOKUP(A222,'FY23 Fiscal Equity Calculation'!$A$8:$G$269,6,FALSE)</f>
        <v>0</v>
      </c>
      <c r="G222" s="37" t="e">
        <f t="shared" si="13"/>
        <v>#DIV/0!</v>
      </c>
      <c r="H222" s="42" t="e">
        <f t="shared" si="14"/>
        <v>#DIV/0!</v>
      </c>
      <c r="I222" s="38" t="e">
        <f t="shared" si="15"/>
        <v>#DIV/0!</v>
      </c>
    </row>
    <row r="223" spans="1:9" ht="15.75" thickBot="1" x14ac:dyDescent="0.3">
      <c r="A223" s="36" t="str">
        <f>'FY23 Fiscal Equity Calculation'!A223</f>
        <v/>
      </c>
      <c r="B223" s="69"/>
      <c r="C223" s="34">
        <f>VLOOKUP(A223,'FY23 Fiscal Equity Calculation'!$A$8:$G$269,3,FALSE)</f>
        <v>0</v>
      </c>
      <c r="D223" s="37" t="e">
        <f t="shared" si="12"/>
        <v>#DIV/0!</v>
      </c>
      <c r="E223" s="69"/>
      <c r="F223" s="34">
        <f>VLOOKUP(A223,'FY23 Fiscal Equity Calculation'!$A$8:$G$269,6,FALSE)</f>
        <v>0</v>
      </c>
      <c r="G223" s="37" t="e">
        <f t="shared" si="13"/>
        <v>#DIV/0!</v>
      </c>
      <c r="H223" s="42" t="e">
        <f t="shared" si="14"/>
        <v>#DIV/0!</v>
      </c>
      <c r="I223" s="38" t="e">
        <f t="shared" si="15"/>
        <v>#DIV/0!</v>
      </c>
    </row>
    <row r="224" spans="1:9" ht="15.75" thickBot="1" x14ac:dyDescent="0.3">
      <c r="A224" s="36" t="str">
        <f>'FY23 Fiscal Equity Calculation'!A224</f>
        <v/>
      </c>
      <c r="B224" s="69"/>
      <c r="C224" s="34">
        <f>VLOOKUP(A224,'FY23 Fiscal Equity Calculation'!$A$8:$G$269,3,FALSE)</f>
        <v>0</v>
      </c>
      <c r="D224" s="37" t="e">
        <f t="shared" si="12"/>
        <v>#DIV/0!</v>
      </c>
      <c r="E224" s="69"/>
      <c r="F224" s="34">
        <f>VLOOKUP(A224,'FY23 Fiscal Equity Calculation'!$A$8:$G$269,6,FALSE)</f>
        <v>0</v>
      </c>
      <c r="G224" s="37" t="e">
        <f t="shared" si="13"/>
        <v>#DIV/0!</v>
      </c>
      <c r="H224" s="42" t="e">
        <f t="shared" si="14"/>
        <v>#DIV/0!</v>
      </c>
      <c r="I224" s="38" t="e">
        <f t="shared" si="15"/>
        <v>#DIV/0!</v>
      </c>
    </row>
    <row r="225" spans="1:9" ht="15.75" thickBot="1" x14ac:dyDescent="0.3">
      <c r="A225" s="36" t="str">
        <f>'FY23 Fiscal Equity Calculation'!A225</f>
        <v/>
      </c>
      <c r="B225" s="69"/>
      <c r="C225" s="34">
        <f>VLOOKUP(A225,'FY23 Fiscal Equity Calculation'!$A$8:$G$269,3,FALSE)</f>
        <v>0</v>
      </c>
      <c r="D225" s="37" t="e">
        <f t="shared" si="12"/>
        <v>#DIV/0!</v>
      </c>
      <c r="E225" s="69"/>
      <c r="F225" s="34">
        <f>VLOOKUP(A225,'FY23 Fiscal Equity Calculation'!$A$8:$G$269,6,FALSE)</f>
        <v>0</v>
      </c>
      <c r="G225" s="37" t="e">
        <f t="shared" si="13"/>
        <v>#DIV/0!</v>
      </c>
      <c r="H225" s="42" t="e">
        <f t="shared" si="14"/>
        <v>#DIV/0!</v>
      </c>
      <c r="I225" s="38" t="e">
        <f t="shared" si="15"/>
        <v>#DIV/0!</v>
      </c>
    </row>
    <row r="226" spans="1:9" ht="15.75" thickBot="1" x14ac:dyDescent="0.3">
      <c r="A226" s="36" t="str">
        <f>'FY23 Fiscal Equity Calculation'!A226</f>
        <v/>
      </c>
      <c r="B226" s="69"/>
      <c r="C226" s="34">
        <f>VLOOKUP(A226,'FY23 Fiscal Equity Calculation'!$A$8:$G$269,3,FALSE)</f>
        <v>0</v>
      </c>
      <c r="D226" s="37" t="e">
        <f t="shared" si="12"/>
        <v>#DIV/0!</v>
      </c>
      <c r="E226" s="69"/>
      <c r="F226" s="34">
        <f>VLOOKUP(A226,'FY23 Fiscal Equity Calculation'!$A$8:$G$269,6,FALSE)</f>
        <v>0</v>
      </c>
      <c r="G226" s="37" t="e">
        <f t="shared" si="13"/>
        <v>#DIV/0!</v>
      </c>
      <c r="H226" s="42" t="e">
        <f t="shared" si="14"/>
        <v>#DIV/0!</v>
      </c>
      <c r="I226" s="38" t="e">
        <f t="shared" si="15"/>
        <v>#DIV/0!</v>
      </c>
    </row>
    <row r="227" spans="1:9" ht="15.75" thickBot="1" x14ac:dyDescent="0.3">
      <c r="A227" s="36" t="str">
        <f>'FY23 Fiscal Equity Calculation'!A227</f>
        <v/>
      </c>
      <c r="B227" s="69"/>
      <c r="C227" s="34">
        <f>VLOOKUP(A227,'FY23 Fiscal Equity Calculation'!$A$8:$G$269,3,FALSE)</f>
        <v>0</v>
      </c>
      <c r="D227" s="37" t="e">
        <f t="shared" si="12"/>
        <v>#DIV/0!</v>
      </c>
      <c r="E227" s="69"/>
      <c r="F227" s="34">
        <f>VLOOKUP(A227,'FY23 Fiscal Equity Calculation'!$A$8:$G$269,6,FALSE)</f>
        <v>0</v>
      </c>
      <c r="G227" s="37" t="e">
        <f t="shared" si="13"/>
        <v>#DIV/0!</v>
      </c>
      <c r="H227" s="42" t="e">
        <f t="shared" si="14"/>
        <v>#DIV/0!</v>
      </c>
      <c r="I227" s="38" t="e">
        <f t="shared" si="15"/>
        <v>#DIV/0!</v>
      </c>
    </row>
    <row r="228" spans="1:9" ht="15.75" thickBot="1" x14ac:dyDescent="0.3">
      <c r="A228" s="36" t="str">
        <f>'FY23 Fiscal Equity Calculation'!A228</f>
        <v/>
      </c>
      <c r="B228" s="69"/>
      <c r="C228" s="34">
        <f>VLOOKUP(A228,'FY23 Fiscal Equity Calculation'!$A$8:$G$269,3,FALSE)</f>
        <v>0</v>
      </c>
      <c r="D228" s="37" t="e">
        <f t="shared" si="12"/>
        <v>#DIV/0!</v>
      </c>
      <c r="E228" s="69"/>
      <c r="F228" s="34">
        <f>VLOOKUP(A228,'FY23 Fiscal Equity Calculation'!$A$8:$G$269,6,FALSE)</f>
        <v>0</v>
      </c>
      <c r="G228" s="37" t="e">
        <f t="shared" si="13"/>
        <v>#DIV/0!</v>
      </c>
      <c r="H228" s="42" t="e">
        <f t="shared" si="14"/>
        <v>#DIV/0!</v>
      </c>
      <c r="I228" s="38" t="e">
        <f t="shared" si="15"/>
        <v>#DIV/0!</v>
      </c>
    </row>
    <row r="229" spans="1:9" ht="15.75" thickBot="1" x14ac:dyDescent="0.3">
      <c r="A229" s="36" t="str">
        <f>'FY23 Fiscal Equity Calculation'!A229</f>
        <v/>
      </c>
      <c r="B229" s="69"/>
      <c r="C229" s="34">
        <f>VLOOKUP(A229,'FY23 Fiscal Equity Calculation'!$A$8:$G$269,3,FALSE)</f>
        <v>0</v>
      </c>
      <c r="D229" s="37" t="e">
        <f t="shared" si="12"/>
        <v>#DIV/0!</v>
      </c>
      <c r="E229" s="69"/>
      <c r="F229" s="34">
        <f>VLOOKUP(A229,'FY23 Fiscal Equity Calculation'!$A$8:$G$269,6,FALSE)</f>
        <v>0</v>
      </c>
      <c r="G229" s="37" t="e">
        <f t="shared" si="13"/>
        <v>#DIV/0!</v>
      </c>
      <c r="H229" s="42" t="e">
        <f t="shared" si="14"/>
        <v>#DIV/0!</v>
      </c>
      <c r="I229" s="38" t="e">
        <f t="shared" si="15"/>
        <v>#DIV/0!</v>
      </c>
    </row>
    <row r="230" spans="1:9" ht="15.75" thickBot="1" x14ac:dyDescent="0.3">
      <c r="A230" s="36" t="str">
        <f>'FY23 Fiscal Equity Calculation'!A230</f>
        <v/>
      </c>
      <c r="B230" s="69"/>
      <c r="C230" s="34">
        <f>VLOOKUP(A230,'FY23 Fiscal Equity Calculation'!$A$8:$G$269,3,FALSE)</f>
        <v>0</v>
      </c>
      <c r="D230" s="37" t="e">
        <f t="shared" si="12"/>
        <v>#DIV/0!</v>
      </c>
      <c r="E230" s="69"/>
      <c r="F230" s="34">
        <f>VLOOKUP(A230,'FY23 Fiscal Equity Calculation'!$A$8:$G$269,6,FALSE)</f>
        <v>0</v>
      </c>
      <c r="G230" s="37" t="e">
        <f t="shared" si="13"/>
        <v>#DIV/0!</v>
      </c>
      <c r="H230" s="42" t="e">
        <f t="shared" si="14"/>
        <v>#DIV/0!</v>
      </c>
      <c r="I230" s="38" t="e">
        <f t="shared" si="15"/>
        <v>#DIV/0!</v>
      </c>
    </row>
    <row r="231" spans="1:9" ht="15.75" thickBot="1" x14ac:dyDescent="0.3">
      <c r="A231" s="36" t="str">
        <f>'FY23 Fiscal Equity Calculation'!A231</f>
        <v/>
      </c>
      <c r="B231" s="69"/>
      <c r="C231" s="34">
        <f>VLOOKUP(A231,'FY23 Fiscal Equity Calculation'!$A$8:$G$269,3,FALSE)</f>
        <v>0</v>
      </c>
      <c r="D231" s="37" t="e">
        <f t="shared" si="12"/>
        <v>#DIV/0!</v>
      </c>
      <c r="E231" s="69"/>
      <c r="F231" s="34">
        <f>VLOOKUP(A231,'FY23 Fiscal Equity Calculation'!$A$8:$G$269,6,FALSE)</f>
        <v>0</v>
      </c>
      <c r="G231" s="37" t="e">
        <f t="shared" si="13"/>
        <v>#DIV/0!</v>
      </c>
      <c r="H231" s="42" t="e">
        <f t="shared" si="14"/>
        <v>#DIV/0!</v>
      </c>
      <c r="I231" s="38" t="e">
        <f t="shared" si="15"/>
        <v>#DIV/0!</v>
      </c>
    </row>
    <row r="232" spans="1:9" ht="15.75" thickBot="1" x14ac:dyDescent="0.3">
      <c r="A232" s="36" t="str">
        <f>'FY23 Fiscal Equity Calculation'!A232</f>
        <v/>
      </c>
      <c r="B232" s="69"/>
      <c r="C232" s="34">
        <f>VLOOKUP(A232,'FY23 Fiscal Equity Calculation'!$A$8:$G$269,3,FALSE)</f>
        <v>0</v>
      </c>
      <c r="D232" s="37" t="e">
        <f t="shared" si="12"/>
        <v>#DIV/0!</v>
      </c>
      <c r="E232" s="69"/>
      <c r="F232" s="34">
        <f>VLOOKUP(A232,'FY23 Fiscal Equity Calculation'!$A$8:$G$269,6,FALSE)</f>
        <v>0</v>
      </c>
      <c r="G232" s="37" t="e">
        <f t="shared" si="13"/>
        <v>#DIV/0!</v>
      </c>
      <c r="H232" s="42" t="e">
        <f t="shared" si="14"/>
        <v>#DIV/0!</v>
      </c>
      <c r="I232" s="38" t="e">
        <f t="shared" si="15"/>
        <v>#DIV/0!</v>
      </c>
    </row>
    <row r="233" spans="1:9" ht="15.75" thickBot="1" x14ac:dyDescent="0.3">
      <c r="A233" s="36" t="str">
        <f>'FY23 Fiscal Equity Calculation'!A233</f>
        <v/>
      </c>
      <c r="B233" s="69"/>
      <c r="C233" s="34">
        <f>VLOOKUP(A233,'FY23 Fiscal Equity Calculation'!$A$8:$G$269,3,FALSE)</f>
        <v>0</v>
      </c>
      <c r="D233" s="37" t="e">
        <f t="shared" si="12"/>
        <v>#DIV/0!</v>
      </c>
      <c r="E233" s="69"/>
      <c r="F233" s="34">
        <f>VLOOKUP(A233,'FY23 Fiscal Equity Calculation'!$A$8:$G$269,6,FALSE)</f>
        <v>0</v>
      </c>
      <c r="G233" s="37" t="e">
        <f t="shared" si="13"/>
        <v>#DIV/0!</v>
      </c>
      <c r="H233" s="42" t="e">
        <f t="shared" si="14"/>
        <v>#DIV/0!</v>
      </c>
      <c r="I233" s="38" t="e">
        <f t="shared" si="15"/>
        <v>#DIV/0!</v>
      </c>
    </row>
    <row r="234" spans="1:9" ht="15.75" thickBot="1" x14ac:dyDescent="0.3">
      <c r="A234" s="36" t="str">
        <f>'FY23 Fiscal Equity Calculation'!A234</f>
        <v/>
      </c>
      <c r="B234" s="69"/>
      <c r="C234" s="34">
        <f>VLOOKUP(A234,'FY23 Fiscal Equity Calculation'!$A$8:$G$269,3,FALSE)</f>
        <v>0</v>
      </c>
      <c r="D234" s="37" t="e">
        <f t="shared" si="12"/>
        <v>#DIV/0!</v>
      </c>
      <c r="E234" s="69"/>
      <c r="F234" s="34">
        <f>VLOOKUP(A234,'FY23 Fiscal Equity Calculation'!$A$8:$G$269,6,FALSE)</f>
        <v>0</v>
      </c>
      <c r="G234" s="37" t="e">
        <f t="shared" si="13"/>
        <v>#DIV/0!</v>
      </c>
      <c r="H234" s="42" t="e">
        <f t="shared" si="14"/>
        <v>#DIV/0!</v>
      </c>
      <c r="I234" s="38" t="e">
        <f t="shared" si="15"/>
        <v>#DIV/0!</v>
      </c>
    </row>
    <row r="235" spans="1:9" ht="15.75" thickBot="1" x14ac:dyDescent="0.3">
      <c r="A235" s="36" t="str">
        <f>'FY23 Fiscal Equity Calculation'!A235</f>
        <v/>
      </c>
      <c r="B235" s="69"/>
      <c r="C235" s="34">
        <f>VLOOKUP(A235,'FY23 Fiscal Equity Calculation'!$A$8:$G$269,3,FALSE)</f>
        <v>0</v>
      </c>
      <c r="D235" s="37" t="e">
        <f t="shared" si="12"/>
        <v>#DIV/0!</v>
      </c>
      <c r="E235" s="69"/>
      <c r="F235" s="34">
        <f>VLOOKUP(A235,'FY23 Fiscal Equity Calculation'!$A$8:$G$269,6,FALSE)</f>
        <v>0</v>
      </c>
      <c r="G235" s="37" t="e">
        <f t="shared" si="13"/>
        <v>#DIV/0!</v>
      </c>
      <c r="H235" s="42" t="e">
        <f t="shared" si="14"/>
        <v>#DIV/0!</v>
      </c>
      <c r="I235" s="38" t="e">
        <f t="shared" si="15"/>
        <v>#DIV/0!</v>
      </c>
    </row>
    <row r="236" spans="1:9" ht="15.75" thickBot="1" x14ac:dyDescent="0.3">
      <c r="A236" s="36" t="str">
        <f>'FY23 Fiscal Equity Calculation'!A236</f>
        <v/>
      </c>
      <c r="B236" s="69"/>
      <c r="C236" s="34">
        <f>VLOOKUP(A236,'FY23 Fiscal Equity Calculation'!$A$8:$G$269,3,FALSE)</f>
        <v>0</v>
      </c>
      <c r="D236" s="37" t="e">
        <f t="shared" si="12"/>
        <v>#DIV/0!</v>
      </c>
      <c r="E236" s="69"/>
      <c r="F236" s="34">
        <f>VLOOKUP(A236,'FY23 Fiscal Equity Calculation'!$A$8:$G$269,6,FALSE)</f>
        <v>0</v>
      </c>
      <c r="G236" s="37" t="e">
        <f t="shared" si="13"/>
        <v>#DIV/0!</v>
      </c>
      <c r="H236" s="42" t="e">
        <f t="shared" si="14"/>
        <v>#DIV/0!</v>
      </c>
      <c r="I236" s="38" t="e">
        <f t="shared" si="15"/>
        <v>#DIV/0!</v>
      </c>
    </row>
    <row r="237" spans="1:9" ht="15.75" thickBot="1" x14ac:dyDescent="0.3">
      <c r="A237" s="36" t="str">
        <f>'FY23 Fiscal Equity Calculation'!A237</f>
        <v/>
      </c>
      <c r="B237" s="69"/>
      <c r="C237" s="34">
        <f>VLOOKUP(A237,'FY23 Fiscal Equity Calculation'!$A$8:$G$269,3,FALSE)</f>
        <v>0</v>
      </c>
      <c r="D237" s="37" t="e">
        <f t="shared" si="12"/>
        <v>#DIV/0!</v>
      </c>
      <c r="E237" s="69"/>
      <c r="F237" s="34">
        <f>VLOOKUP(A237,'FY23 Fiscal Equity Calculation'!$A$8:$G$269,6,FALSE)</f>
        <v>0</v>
      </c>
      <c r="G237" s="37" t="e">
        <f t="shared" si="13"/>
        <v>#DIV/0!</v>
      </c>
      <c r="H237" s="42" t="e">
        <f t="shared" si="14"/>
        <v>#DIV/0!</v>
      </c>
      <c r="I237" s="38" t="e">
        <f t="shared" si="15"/>
        <v>#DIV/0!</v>
      </c>
    </row>
    <row r="238" spans="1:9" ht="15.75" thickBot="1" x14ac:dyDescent="0.3">
      <c r="A238" s="36" t="str">
        <f>'FY23 Fiscal Equity Calculation'!A238</f>
        <v/>
      </c>
      <c r="B238" s="69"/>
      <c r="C238" s="34">
        <f>VLOOKUP(A238,'FY23 Fiscal Equity Calculation'!$A$8:$G$269,3,FALSE)</f>
        <v>0</v>
      </c>
      <c r="D238" s="37" t="e">
        <f t="shared" si="12"/>
        <v>#DIV/0!</v>
      </c>
      <c r="E238" s="69"/>
      <c r="F238" s="34">
        <f>VLOOKUP(A238,'FY23 Fiscal Equity Calculation'!$A$8:$G$269,6,FALSE)</f>
        <v>0</v>
      </c>
      <c r="G238" s="37" t="e">
        <f t="shared" si="13"/>
        <v>#DIV/0!</v>
      </c>
      <c r="H238" s="42" t="e">
        <f t="shared" si="14"/>
        <v>#DIV/0!</v>
      </c>
      <c r="I238" s="38" t="e">
        <f t="shared" si="15"/>
        <v>#DIV/0!</v>
      </c>
    </row>
    <row r="239" spans="1:9" ht="15.75" thickBot="1" x14ac:dyDescent="0.3">
      <c r="A239" s="36" t="str">
        <f>'FY23 Fiscal Equity Calculation'!A239</f>
        <v/>
      </c>
      <c r="B239" s="69"/>
      <c r="C239" s="34">
        <f>VLOOKUP(A239,'FY23 Fiscal Equity Calculation'!$A$8:$G$269,3,FALSE)</f>
        <v>0</v>
      </c>
      <c r="D239" s="37" t="e">
        <f t="shared" si="12"/>
        <v>#DIV/0!</v>
      </c>
      <c r="E239" s="69"/>
      <c r="F239" s="34">
        <f>VLOOKUP(A239,'FY23 Fiscal Equity Calculation'!$A$8:$G$269,6,FALSE)</f>
        <v>0</v>
      </c>
      <c r="G239" s="37" t="e">
        <f t="shared" si="13"/>
        <v>#DIV/0!</v>
      </c>
      <c r="H239" s="42" t="e">
        <f t="shared" si="14"/>
        <v>#DIV/0!</v>
      </c>
      <c r="I239" s="38" t="e">
        <f t="shared" si="15"/>
        <v>#DIV/0!</v>
      </c>
    </row>
    <row r="240" spans="1:9" ht="15.75" thickBot="1" x14ac:dyDescent="0.3">
      <c r="A240" s="36" t="str">
        <f>'FY23 Fiscal Equity Calculation'!A240</f>
        <v/>
      </c>
      <c r="B240" s="69"/>
      <c r="C240" s="34">
        <f>VLOOKUP(A240,'FY23 Fiscal Equity Calculation'!$A$8:$G$269,3,FALSE)</f>
        <v>0</v>
      </c>
      <c r="D240" s="37" t="e">
        <f t="shared" si="12"/>
        <v>#DIV/0!</v>
      </c>
      <c r="E240" s="69"/>
      <c r="F240" s="34">
        <f>VLOOKUP(A240,'FY23 Fiscal Equity Calculation'!$A$8:$G$269,6,FALSE)</f>
        <v>0</v>
      </c>
      <c r="G240" s="37" t="e">
        <f t="shared" si="13"/>
        <v>#DIV/0!</v>
      </c>
      <c r="H240" s="42" t="e">
        <f t="shared" si="14"/>
        <v>#DIV/0!</v>
      </c>
      <c r="I240" s="38" t="e">
        <f t="shared" si="15"/>
        <v>#DIV/0!</v>
      </c>
    </row>
    <row r="241" spans="1:9" ht="15.75" thickBot="1" x14ac:dyDescent="0.3">
      <c r="A241" s="36" t="str">
        <f>'FY23 Fiscal Equity Calculation'!A241</f>
        <v/>
      </c>
      <c r="B241" s="69"/>
      <c r="C241" s="34">
        <f>VLOOKUP(A241,'FY23 Fiscal Equity Calculation'!$A$8:$G$269,3,FALSE)</f>
        <v>0</v>
      </c>
      <c r="D241" s="37" t="e">
        <f t="shared" si="12"/>
        <v>#DIV/0!</v>
      </c>
      <c r="E241" s="69"/>
      <c r="F241" s="34">
        <f>VLOOKUP(A241,'FY23 Fiscal Equity Calculation'!$A$8:$G$269,6,FALSE)</f>
        <v>0</v>
      </c>
      <c r="G241" s="37" t="e">
        <f t="shared" si="13"/>
        <v>#DIV/0!</v>
      </c>
      <c r="H241" s="42" t="e">
        <f t="shared" si="14"/>
        <v>#DIV/0!</v>
      </c>
      <c r="I241" s="38" t="e">
        <f t="shared" si="15"/>
        <v>#DIV/0!</v>
      </c>
    </row>
    <row r="242" spans="1:9" ht="15.75" thickBot="1" x14ac:dyDescent="0.3">
      <c r="A242" s="36" t="str">
        <f>'FY23 Fiscal Equity Calculation'!A242</f>
        <v/>
      </c>
      <c r="B242" s="69"/>
      <c r="C242" s="34">
        <f>VLOOKUP(A242,'FY23 Fiscal Equity Calculation'!$A$8:$G$269,3,FALSE)</f>
        <v>0</v>
      </c>
      <c r="D242" s="37" t="e">
        <f t="shared" si="12"/>
        <v>#DIV/0!</v>
      </c>
      <c r="E242" s="69"/>
      <c r="F242" s="34">
        <f>VLOOKUP(A242,'FY23 Fiscal Equity Calculation'!$A$8:$G$269,6,FALSE)</f>
        <v>0</v>
      </c>
      <c r="G242" s="37" t="e">
        <f t="shared" si="13"/>
        <v>#DIV/0!</v>
      </c>
      <c r="H242" s="42" t="e">
        <f t="shared" si="14"/>
        <v>#DIV/0!</v>
      </c>
      <c r="I242" s="38" t="e">
        <f t="shared" si="15"/>
        <v>#DIV/0!</v>
      </c>
    </row>
    <row r="243" spans="1:9" ht="15.75" thickBot="1" x14ac:dyDescent="0.3">
      <c r="A243" s="36" t="str">
        <f>'FY23 Fiscal Equity Calculation'!A243</f>
        <v/>
      </c>
      <c r="B243" s="69"/>
      <c r="C243" s="34">
        <f>VLOOKUP(A243,'FY23 Fiscal Equity Calculation'!$A$8:$G$269,3,FALSE)</f>
        <v>0</v>
      </c>
      <c r="D243" s="37" t="e">
        <f t="shared" si="12"/>
        <v>#DIV/0!</v>
      </c>
      <c r="E243" s="69"/>
      <c r="F243" s="34">
        <f>VLOOKUP(A243,'FY23 Fiscal Equity Calculation'!$A$8:$G$269,6,FALSE)</f>
        <v>0</v>
      </c>
      <c r="G243" s="37" t="e">
        <f t="shared" si="13"/>
        <v>#DIV/0!</v>
      </c>
      <c r="H243" s="42" t="e">
        <f t="shared" si="14"/>
        <v>#DIV/0!</v>
      </c>
      <c r="I243" s="38" t="e">
        <f t="shared" si="15"/>
        <v>#DIV/0!</v>
      </c>
    </row>
    <row r="244" spans="1:9" ht="15.75" thickBot="1" x14ac:dyDescent="0.3">
      <c r="A244" s="36" t="str">
        <f>'FY23 Fiscal Equity Calculation'!A244</f>
        <v/>
      </c>
      <c r="B244" s="69"/>
      <c r="C244" s="34">
        <f>VLOOKUP(A244,'FY23 Fiscal Equity Calculation'!$A$8:$G$269,3,FALSE)</f>
        <v>0</v>
      </c>
      <c r="D244" s="37" t="e">
        <f t="shared" si="12"/>
        <v>#DIV/0!</v>
      </c>
      <c r="E244" s="69"/>
      <c r="F244" s="34">
        <f>VLOOKUP(A244,'FY23 Fiscal Equity Calculation'!$A$8:$G$269,6,FALSE)</f>
        <v>0</v>
      </c>
      <c r="G244" s="37" t="e">
        <f t="shared" si="13"/>
        <v>#DIV/0!</v>
      </c>
      <c r="H244" s="42" t="e">
        <f t="shared" si="14"/>
        <v>#DIV/0!</v>
      </c>
      <c r="I244" s="38" t="e">
        <f t="shared" si="15"/>
        <v>#DIV/0!</v>
      </c>
    </row>
    <row r="245" spans="1:9" ht="15.75" thickBot="1" x14ac:dyDescent="0.3">
      <c r="A245" s="36" t="str">
        <f>'FY23 Fiscal Equity Calculation'!A245</f>
        <v/>
      </c>
      <c r="B245" s="69"/>
      <c r="C245" s="34">
        <f>VLOOKUP(A245,'FY23 Fiscal Equity Calculation'!$A$8:$G$269,3,FALSE)</f>
        <v>0</v>
      </c>
      <c r="D245" s="37" t="e">
        <f t="shared" si="12"/>
        <v>#DIV/0!</v>
      </c>
      <c r="E245" s="69"/>
      <c r="F245" s="34">
        <f>VLOOKUP(A245,'FY23 Fiscal Equity Calculation'!$A$8:$G$269,6,FALSE)</f>
        <v>0</v>
      </c>
      <c r="G245" s="37" t="e">
        <f t="shared" si="13"/>
        <v>#DIV/0!</v>
      </c>
      <c r="H245" s="42" t="e">
        <f t="shared" si="14"/>
        <v>#DIV/0!</v>
      </c>
      <c r="I245" s="38" t="e">
        <f t="shared" si="15"/>
        <v>#DIV/0!</v>
      </c>
    </row>
    <row r="246" spans="1:9" ht="15.75" thickBot="1" x14ac:dyDescent="0.3">
      <c r="A246" s="36" t="str">
        <f>'FY23 Fiscal Equity Calculation'!A246</f>
        <v/>
      </c>
      <c r="B246" s="69"/>
      <c r="C246" s="34">
        <f>VLOOKUP(A246,'FY23 Fiscal Equity Calculation'!$A$8:$G$269,3,FALSE)</f>
        <v>0</v>
      </c>
      <c r="D246" s="37" t="e">
        <f t="shared" si="12"/>
        <v>#DIV/0!</v>
      </c>
      <c r="E246" s="69"/>
      <c r="F246" s="34">
        <f>VLOOKUP(A246,'FY23 Fiscal Equity Calculation'!$A$8:$G$269,6,FALSE)</f>
        <v>0</v>
      </c>
      <c r="G246" s="37" t="e">
        <f t="shared" si="13"/>
        <v>#DIV/0!</v>
      </c>
      <c r="H246" s="42" t="e">
        <f t="shared" si="14"/>
        <v>#DIV/0!</v>
      </c>
      <c r="I246" s="38" t="e">
        <f t="shared" si="15"/>
        <v>#DIV/0!</v>
      </c>
    </row>
    <row r="247" spans="1:9" ht="15.75" thickBot="1" x14ac:dyDescent="0.3">
      <c r="A247" s="36" t="str">
        <f>'FY23 Fiscal Equity Calculation'!A247</f>
        <v/>
      </c>
      <c r="B247" s="69"/>
      <c r="C247" s="34">
        <f>VLOOKUP(A247,'FY23 Fiscal Equity Calculation'!$A$8:$G$269,3,FALSE)</f>
        <v>0</v>
      </c>
      <c r="D247" s="37" t="e">
        <f t="shared" si="12"/>
        <v>#DIV/0!</v>
      </c>
      <c r="E247" s="69"/>
      <c r="F247" s="34">
        <f>VLOOKUP(A247,'FY23 Fiscal Equity Calculation'!$A$8:$G$269,6,FALSE)</f>
        <v>0</v>
      </c>
      <c r="G247" s="37" t="e">
        <f t="shared" si="13"/>
        <v>#DIV/0!</v>
      </c>
      <c r="H247" s="42" t="e">
        <f t="shared" si="14"/>
        <v>#DIV/0!</v>
      </c>
      <c r="I247" s="38" t="e">
        <f t="shared" si="15"/>
        <v>#DIV/0!</v>
      </c>
    </row>
    <row r="248" spans="1:9" ht="15.75" thickBot="1" x14ac:dyDescent="0.3">
      <c r="A248" s="36" t="str">
        <f>'FY23 Fiscal Equity Calculation'!A248</f>
        <v/>
      </c>
      <c r="B248" s="69"/>
      <c r="C248" s="34">
        <f>VLOOKUP(A248,'FY23 Fiscal Equity Calculation'!$A$8:$G$269,3,FALSE)</f>
        <v>0</v>
      </c>
      <c r="D248" s="37" t="e">
        <f t="shared" si="12"/>
        <v>#DIV/0!</v>
      </c>
      <c r="E248" s="69"/>
      <c r="F248" s="34">
        <f>VLOOKUP(A248,'FY23 Fiscal Equity Calculation'!$A$8:$G$269,6,FALSE)</f>
        <v>0</v>
      </c>
      <c r="G248" s="37" t="e">
        <f t="shared" si="13"/>
        <v>#DIV/0!</v>
      </c>
      <c r="H248" s="42" t="e">
        <f t="shared" si="14"/>
        <v>#DIV/0!</v>
      </c>
      <c r="I248" s="38" t="e">
        <f t="shared" si="15"/>
        <v>#DIV/0!</v>
      </c>
    </row>
    <row r="249" spans="1:9" ht="15.75" thickBot="1" x14ac:dyDescent="0.3">
      <c r="A249" s="36" t="str">
        <f>'FY23 Fiscal Equity Calculation'!A249</f>
        <v/>
      </c>
      <c r="B249" s="69"/>
      <c r="C249" s="34">
        <f>VLOOKUP(A249,'FY23 Fiscal Equity Calculation'!$A$8:$G$269,3,FALSE)</f>
        <v>0</v>
      </c>
      <c r="D249" s="37" t="e">
        <f t="shared" si="12"/>
        <v>#DIV/0!</v>
      </c>
      <c r="E249" s="69"/>
      <c r="F249" s="34">
        <f>VLOOKUP(A249,'FY23 Fiscal Equity Calculation'!$A$8:$G$269,6,FALSE)</f>
        <v>0</v>
      </c>
      <c r="G249" s="37" t="e">
        <f t="shared" si="13"/>
        <v>#DIV/0!</v>
      </c>
      <c r="H249" s="42" t="e">
        <f t="shared" si="14"/>
        <v>#DIV/0!</v>
      </c>
      <c r="I249" s="38" t="e">
        <f t="shared" si="15"/>
        <v>#DIV/0!</v>
      </c>
    </row>
    <row r="250" spans="1:9" ht="15.75" thickBot="1" x14ac:dyDescent="0.3">
      <c r="A250" s="36" t="str">
        <f>'FY23 Fiscal Equity Calculation'!A250</f>
        <v/>
      </c>
      <c r="B250" s="69"/>
      <c r="C250" s="34">
        <f>VLOOKUP(A250,'FY23 Fiscal Equity Calculation'!$A$8:$G$269,3,FALSE)</f>
        <v>0</v>
      </c>
      <c r="D250" s="37" t="e">
        <f t="shared" si="12"/>
        <v>#DIV/0!</v>
      </c>
      <c r="E250" s="69"/>
      <c r="F250" s="34">
        <f>VLOOKUP(A250,'FY23 Fiscal Equity Calculation'!$A$8:$G$269,6,FALSE)</f>
        <v>0</v>
      </c>
      <c r="G250" s="37" t="e">
        <f t="shared" si="13"/>
        <v>#DIV/0!</v>
      </c>
      <c r="H250" s="42" t="e">
        <f t="shared" si="14"/>
        <v>#DIV/0!</v>
      </c>
      <c r="I250" s="38" t="e">
        <f t="shared" si="15"/>
        <v>#DIV/0!</v>
      </c>
    </row>
    <row r="251" spans="1:9" ht="15.75" thickBot="1" x14ac:dyDescent="0.3">
      <c r="A251" s="36" t="str">
        <f>'FY23 Fiscal Equity Calculation'!A251</f>
        <v/>
      </c>
      <c r="B251" s="69"/>
      <c r="C251" s="34">
        <f>VLOOKUP(A251,'FY23 Fiscal Equity Calculation'!$A$8:$G$269,3,FALSE)</f>
        <v>0</v>
      </c>
      <c r="D251" s="37" t="e">
        <f t="shared" si="12"/>
        <v>#DIV/0!</v>
      </c>
      <c r="E251" s="69"/>
      <c r="F251" s="34">
        <f>VLOOKUP(A251,'FY23 Fiscal Equity Calculation'!$A$8:$G$269,6,FALSE)</f>
        <v>0</v>
      </c>
      <c r="G251" s="37" t="e">
        <f t="shared" si="13"/>
        <v>#DIV/0!</v>
      </c>
      <c r="H251" s="42" t="e">
        <f t="shared" si="14"/>
        <v>#DIV/0!</v>
      </c>
      <c r="I251" s="38" t="e">
        <f t="shared" si="15"/>
        <v>#DIV/0!</v>
      </c>
    </row>
    <row r="252" spans="1:9" ht="15.75" thickBot="1" x14ac:dyDescent="0.3">
      <c r="A252" s="36" t="str">
        <f>'FY23 Fiscal Equity Calculation'!A252</f>
        <v/>
      </c>
      <c r="B252" s="69"/>
      <c r="C252" s="34">
        <f>VLOOKUP(A252,'FY23 Fiscal Equity Calculation'!$A$8:$G$269,3,FALSE)</f>
        <v>0</v>
      </c>
      <c r="D252" s="37" t="e">
        <f t="shared" si="12"/>
        <v>#DIV/0!</v>
      </c>
      <c r="E252" s="69"/>
      <c r="F252" s="34">
        <f>VLOOKUP(A252,'FY23 Fiscal Equity Calculation'!$A$8:$G$269,6,FALSE)</f>
        <v>0</v>
      </c>
      <c r="G252" s="37" t="e">
        <f t="shared" si="13"/>
        <v>#DIV/0!</v>
      </c>
      <c r="H252" s="42" t="e">
        <f t="shared" si="14"/>
        <v>#DIV/0!</v>
      </c>
      <c r="I252" s="38" t="e">
        <f t="shared" si="15"/>
        <v>#DIV/0!</v>
      </c>
    </row>
    <row r="253" spans="1:9" ht="15.75" thickBot="1" x14ac:dyDescent="0.3">
      <c r="A253" s="36" t="str">
        <f>'FY23 Fiscal Equity Calculation'!A253</f>
        <v/>
      </c>
      <c r="B253" s="69"/>
      <c r="C253" s="34">
        <f>VLOOKUP(A253,'FY23 Fiscal Equity Calculation'!$A$8:$G$269,3,FALSE)</f>
        <v>0</v>
      </c>
      <c r="D253" s="37" t="e">
        <f t="shared" si="12"/>
        <v>#DIV/0!</v>
      </c>
      <c r="E253" s="69"/>
      <c r="F253" s="34">
        <f>VLOOKUP(A253,'FY23 Fiscal Equity Calculation'!$A$8:$G$269,6,FALSE)</f>
        <v>0</v>
      </c>
      <c r="G253" s="37" t="e">
        <f t="shared" si="13"/>
        <v>#DIV/0!</v>
      </c>
      <c r="H253" s="42" t="e">
        <f t="shared" si="14"/>
        <v>#DIV/0!</v>
      </c>
      <c r="I253" s="38" t="e">
        <f t="shared" si="15"/>
        <v>#DIV/0!</v>
      </c>
    </row>
    <row r="254" spans="1:9" ht="15.75" thickBot="1" x14ac:dyDescent="0.3">
      <c r="A254" s="36" t="str">
        <f>'FY23 Fiscal Equity Calculation'!A254</f>
        <v/>
      </c>
      <c r="B254" s="69"/>
      <c r="C254" s="34">
        <f>VLOOKUP(A254,'FY23 Fiscal Equity Calculation'!$A$8:$G$269,3,FALSE)</f>
        <v>0</v>
      </c>
      <c r="D254" s="37" t="e">
        <f t="shared" si="12"/>
        <v>#DIV/0!</v>
      </c>
      <c r="E254" s="69"/>
      <c r="F254" s="34">
        <f>VLOOKUP(A254,'FY23 Fiscal Equity Calculation'!$A$8:$G$269,6,FALSE)</f>
        <v>0</v>
      </c>
      <c r="G254" s="37" t="e">
        <f t="shared" si="13"/>
        <v>#DIV/0!</v>
      </c>
      <c r="H254" s="42" t="e">
        <f t="shared" si="14"/>
        <v>#DIV/0!</v>
      </c>
      <c r="I254" s="38" t="e">
        <f t="shared" si="15"/>
        <v>#DIV/0!</v>
      </c>
    </row>
    <row r="255" spans="1:9" ht="15.75" thickBot="1" x14ac:dyDescent="0.3">
      <c r="A255" s="36" t="str">
        <f>'FY23 Fiscal Equity Calculation'!A255</f>
        <v/>
      </c>
      <c r="B255" s="69"/>
      <c r="C255" s="34">
        <f>VLOOKUP(A255,'FY23 Fiscal Equity Calculation'!$A$8:$G$269,3,FALSE)</f>
        <v>0</v>
      </c>
      <c r="D255" s="37" t="e">
        <f t="shared" si="12"/>
        <v>#DIV/0!</v>
      </c>
      <c r="E255" s="69"/>
      <c r="F255" s="34">
        <f>VLOOKUP(A255,'FY23 Fiscal Equity Calculation'!$A$8:$G$269,6,FALSE)</f>
        <v>0</v>
      </c>
      <c r="G255" s="37" t="e">
        <f t="shared" si="13"/>
        <v>#DIV/0!</v>
      </c>
      <c r="H255" s="42" t="e">
        <f t="shared" si="14"/>
        <v>#DIV/0!</v>
      </c>
      <c r="I255" s="38" t="e">
        <f t="shared" si="15"/>
        <v>#DIV/0!</v>
      </c>
    </row>
    <row r="256" spans="1:9" ht="15.75" thickBot="1" x14ac:dyDescent="0.3">
      <c r="A256" s="36" t="str">
        <f>'FY23 Fiscal Equity Calculation'!A256</f>
        <v/>
      </c>
      <c r="B256" s="69"/>
      <c r="C256" s="34">
        <f>VLOOKUP(A256,'FY23 Fiscal Equity Calculation'!$A$8:$G$269,3,FALSE)</f>
        <v>0</v>
      </c>
      <c r="D256" s="37" t="e">
        <f t="shared" si="12"/>
        <v>#DIV/0!</v>
      </c>
      <c r="E256" s="69"/>
      <c r="F256" s="34">
        <f>VLOOKUP(A256,'FY23 Fiscal Equity Calculation'!$A$8:$G$269,6,FALSE)</f>
        <v>0</v>
      </c>
      <c r="G256" s="37" t="e">
        <f t="shared" si="13"/>
        <v>#DIV/0!</v>
      </c>
      <c r="H256" s="42" t="e">
        <f t="shared" si="14"/>
        <v>#DIV/0!</v>
      </c>
      <c r="I256" s="38" t="e">
        <f t="shared" si="15"/>
        <v>#DIV/0!</v>
      </c>
    </row>
    <row r="257" spans="1:9" ht="15.75" thickBot="1" x14ac:dyDescent="0.3">
      <c r="A257" s="36" t="str">
        <f>'FY23 Fiscal Equity Calculation'!A257</f>
        <v/>
      </c>
      <c r="B257" s="69"/>
      <c r="C257" s="34">
        <f>VLOOKUP(A257,'FY23 Fiscal Equity Calculation'!$A$8:$G$269,3,FALSE)</f>
        <v>0</v>
      </c>
      <c r="D257" s="37" t="e">
        <f t="shared" si="12"/>
        <v>#DIV/0!</v>
      </c>
      <c r="E257" s="69"/>
      <c r="F257" s="34">
        <f>VLOOKUP(A257,'FY23 Fiscal Equity Calculation'!$A$8:$G$269,6,FALSE)</f>
        <v>0</v>
      </c>
      <c r="G257" s="37" t="e">
        <f t="shared" si="13"/>
        <v>#DIV/0!</v>
      </c>
      <c r="H257" s="42" t="e">
        <f t="shared" si="14"/>
        <v>#DIV/0!</v>
      </c>
      <c r="I257" s="38" t="e">
        <f t="shared" si="15"/>
        <v>#DIV/0!</v>
      </c>
    </row>
    <row r="258" spans="1:9" ht="15.75" thickBot="1" x14ac:dyDescent="0.3">
      <c r="A258" s="36" t="str">
        <f>'FY23 Fiscal Equity Calculation'!A258</f>
        <v/>
      </c>
      <c r="B258" s="69"/>
      <c r="C258" s="34">
        <f>VLOOKUP(A258,'FY23 Fiscal Equity Calculation'!$A$8:$G$269,3,FALSE)</f>
        <v>0</v>
      </c>
      <c r="D258" s="37" t="e">
        <f t="shared" si="12"/>
        <v>#DIV/0!</v>
      </c>
      <c r="E258" s="69"/>
      <c r="F258" s="34">
        <f>VLOOKUP(A258,'FY23 Fiscal Equity Calculation'!$A$8:$G$269,6,FALSE)</f>
        <v>0</v>
      </c>
      <c r="G258" s="37" t="e">
        <f t="shared" si="13"/>
        <v>#DIV/0!</v>
      </c>
      <c r="H258" s="42" t="e">
        <f t="shared" si="14"/>
        <v>#DIV/0!</v>
      </c>
      <c r="I258" s="38" t="e">
        <f t="shared" si="15"/>
        <v>#DIV/0!</v>
      </c>
    </row>
    <row r="259" spans="1:9" ht="15.75" thickBot="1" x14ac:dyDescent="0.3">
      <c r="A259" s="36" t="str">
        <f>'FY23 Fiscal Equity Calculation'!A259</f>
        <v/>
      </c>
      <c r="B259" s="69"/>
      <c r="C259" s="34">
        <f>VLOOKUP(A259,'FY23 Fiscal Equity Calculation'!$A$8:$G$269,3,FALSE)</f>
        <v>0</v>
      </c>
      <c r="D259" s="37" t="e">
        <f t="shared" si="12"/>
        <v>#DIV/0!</v>
      </c>
      <c r="E259" s="69"/>
      <c r="F259" s="34">
        <f>VLOOKUP(A259,'FY23 Fiscal Equity Calculation'!$A$8:$G$269,6,FALSE)</f>
        <v>0</v>
      </c>
      <c r="G259" s="37" t="e">
        <f t="shared" si="13"/>
        <v>#DIV/0!</v>
      </c>
      <c r="H259" s="42" t="e">
        <f t="shared" si="14"/>
        <v>#DIV/0!</v>
      </c>
      <c r="I259" s="38" t="e">
        <f t="shared" si="15"/>
        <v>#DIV/0!</v>
      </c>
    </row>
    <row r="260" spans="1:9" ht="15.75" thickBot="1" x14ac:dyDescent="0.3">
      <c r="A260" s="36" t="str">
        <f>'FY23 Fiscal Equity Calculation'!A260</f>
        <v/>
      </c>
      <c r="B260" s="69"/>
      <c r="C260" s="34">
        <f>VLOOKUP(A260,'FY23 Fiscal Equity Calculation'!$A$8:$G$269,3,FALSE)</f>
        <v>0</v>
      </c>
      <c r="D260" s="37" t="e">
        <f t="shared" si="12"/>
        <v>#DIV/0!</v>
      </c>
      <c r="E260" s="69"/>
      <c r="F260" s="34">
        <f>VLOOKUP(A260,'FY23 Fiscal Equity Calculation'!$A$8:$G$269,6,FALSE)</f>
        <v>0</v>
      </c>
      <c r="G260" s="37" t="e">
        <f t="shared" si="13"/>
        <v>#DIV/0!</v>
      </c>
      <c r="H260" s="42" t="e">
        <f t="shared" si="14"/>
        <v>#DIV/0!</v>
      </c>
      <c r="I260" s="38" t="e">
        <f t="shared" si="15"/>
        <v>#DIV/0!</v>
      </c>
    </row>
    <row r="261" spans="1:9" ht="15.75" thickBot="1" x14ac:dyDescent="0.3">
      <c r="A261" s="36" t="str">
        <f>'FY23 Fiscal Equity Calculation'!A261</f>
        <v/>
      </c>
      <c r="B261" s="69"/>
      <c r="C261" s="34">
        <f>VLOOKUP(A261,'FY23 Fiscal Equity Calculation'!$A$8:$G$269,3,FALSE)</f>
        <v>0</v>
      </c>
      <c r="D261" s="37" t="e">
        <f t="shared" si="12"/>
        <v>#DIV/0!</v>
      </c>
      <c r="E261" s="69"/>
      <c r="F261" s="34">
        <f>VLOOKUP(A261,'FY23 Fiscal Equity Calculation'!$A$8:$G$269,6,FALSE)</f>
        <v>0</v>
      </c>
      <c r="G261" s="37" t="e">
        <f t="shared" si="13"/>
        <v>#DIV/0!</v>
      </c>
      <c r="H261" s="42" t="e">
        <f t="shared" si="14"/>
        <v>#DIV/0!</v>
      </c>
      <c r="I261" s="38" t="e">
        <f t="shared" si="15"/>
        <v>#DIV/0!</v>
      </c>
    </row>
    <row r="262" spans="1:9" ht="15.75" thickBot="1" x14ac:dyDescent="0.3">
      <c r="A262" s="36" t="str">
        <f>'FY23 Fiscal Equity Calculation'!A262</f>
        <v/>
      </c>
      <c r="B262" s="69"/>
      <c r="C262" s="34">
        <f>VLOOKUP(A262,'FY23 Fiscal Equity Calculation'!$A$8:$G$269,3,FALSE)</f>
        <v>0</v>
      </c>
      <c r="D262" s="37" t="e">
        <f t="shared" si="12"/>
        <v>#DIV/0!</v>
      </c>
      <c r="E262" s="69"/>
      <c r="F262" s="34">
        <f>VLOOKUP(A262,'FY23 Fiscal Equity Calculation'!$A$8:$G$269,6,FALSE)</f>
        <v>0</v>
      </c>
      <c r="G262" s="37" t="e">
        <f t="shared" si="13"/>
        <v>#DIV/0!</v>
      </c>
      <c r="H262" s="42" t="e">
        <f t="shared" si="14"/>
        <v>#DIV/0!</v>
      </c>
      <c r="I262" s="38" t="e">
        <f t="shared" si="15"/>
        <v>#DIV/0!</v>
      </c>
    </row>
    <row r="263" spans="1:9" ht="15.75" thickBot="1" x14ac:dyDescent="0.3">
      <c r="A263" s="36" t="str">
        <f>'FY23 Fiscal Equity Calculation'!A263</f>
        <v/>
      </c>
      <c r="B263" s="69"/>
      <c r="C263" s="34">
        <f>VLOOKUP(A263,'FY23 Fiscal Equity Calculation'!$A$8:$G$269,3,FALSE)</f>
        <v>0</v>
      </c>
      <c r="D263" s="37" t="e">
        <f t="shared" si="12"/>
        <v>#DIV/0!</v>
      </c>
      <c r="E263" s="69"/>
      <c r="F263" s="34">
        <f>VLOOKUP(A263,'FY23 Fiscal Equity Calculation'!$A$8:$G$269,6,FALSE)</f>
        <v>0</v>
      </c>
      <c r="G263" s="37" t="e">
        <f t="shared" si="13"/>
        <v>#DIV/0!</v>
      </c>
      <c r="H263" s="42" t="e">
        <f t="shared" si="14"/>
        <v>#DIV/0!</v>
      </c>
      <c r="I263" s="38" t="e">
        <f t="shared" si="15"/>
        <v>#DIV/0!</v>
      </c>
    </row>
    <row r="264" spans="1:9" ht="15.75" thickBot="1" x14ac:dyDescent="0.3">
      <c r="A264" s="36" t="str">
        <f>'FY23 Fiscal Equity Calculation'!A264</f>
        <v/>
      </c>
      <c r="B264" s="69"/>
      <c r="C264" s="34">
        <f>VLOOKUP(A264,'FY23 Fiscal Equity Calculation'!$A$8:$G$269,3,FALSE)</f>
        <v>0</v>
      </c>
      <c r="D264" s="37" t="e">
        <f t="shared" si="12"/>
        <v>#DIV/0!</v>
      </c>
      <c r="E264" s="69"/>
      <c r="F264" s="34">
        <f>VLOOKUP(A264,'FY23 Fiscal Equity Calculation'!$A$8:$G$269,6,FALSE)</f>
        <v>0</v>
      </c>
      <c r="G264" s="37" t="e">
        <f t="shared" si="13"/>
        <v>#DIV/0!</v>
      </c>
      <c r="H264" s="42" t="e">
        <f t="shared" si="14"/>
        <v>#DIV/0!</v>
      </c>
      <c r="I264" s="38" t="e">
        <f t="shared" si="15"/>
        <v>#DIV/0!</v>
      </c>
    </row>
    <row r="265" spans="1:9" ht="15.75" thickBot="1" x14ac:dyDescent="0.3">
      <c r="A265" s="36" t="str">
        <f>'FY23 Fiscal Equity Calculation'!A265</f>
        <v/>
      </c>
      <c r="B265" s="69"/>
      <c r="C265" s="34">
        <f>VLOOKUP(A265,'FY23 Fiscal Equity Calculation'!$A$8:$G$269,3,FALSE)</f>
        <v>0</v>
      </c>
      <c r="D265" s="37" t="e">
        <f>B265/C265</f>
        <v>#DIV/0!</v>
      </c>
      <c r="E265" s="69"/>
      <c r="F265" s="34">
        <f>VLOOKUP(A265,'FY23 Fiscal Equity Calculation'!$A$8:$G$269,6,FALSE)</f>
        <v>0</v>
      </c>
      <c r="G265" s="37" t="e">
        <f>E265/F265</f>
        <v>#DIV/0!</v>
      </c>
      <c r="H265" s="42" t="e">
        <f>IF(G265&gt;D265,G265-D265,0)</f>
        <v>#DIV/0!</v>
      </c>
      <c r="I265" s="38" t="e">
        <f>IF(H265&lt;0.01,"Yes","No")</f>
        <v>#DIV/0!</v>
      </c>
    </row>
    <row r="266" spans="1:9" ht="15.75" thickBot="1" x14ac:dyDescent="0.3">
      <c r="A266" s="36" t="str">
        <f>'FY23 Fiscal Equity Calculation'!A266</f>
        <v/>
      </c>
      <c r="B266" s="69"/>
      <c r="C266" s="34">
        <f>VLOOKUP(A266,'FY23 Fiscal Equity Calculation'!$A$8:$G$269,3,FALSE)</f>
        <v>0</v>
      </c>
      <c r="D266" s="37" t="e">
        <f>B266/C266</f>
        <v>#DIV/0!</v>
      </c>
      <c r="E266" s="69"/>
      <c r="F266" s="34">
        <f>VLOOKUP(A266,'FY23 Fiscal Equity Calculation'!$A$8:$G$269,6,FALSE)</f>
        <v>0</v>
      </c>
      <c r="G266" s="37" t="e">
        <f>E266/F266</f>
        <v>#DIV/0!</v>
      </c>
      <c r="H266" s="42" t="e">
        <f>IF(G266&gt;D266,G266-D266,0)</f>
        <v>#DIV/0!</v>
      </c>
      <c r="I266" s="38" t="e">
        <f>IF(H266&lt;0.01,"Yes","No")</f>
        <v>#DIV/0!</v>
      </c>
    </row>
    <row r="267" spans="1:9" ht="15.75" thickBot="1" x14ac:dyDescent="0.3">
      <c r="A267" s="36" t="str">
        <f>'FY23 Fiscal Equity Calculation'!A267</f>
        <v/>
      </c>
      <c r="B267" s="69"/>
      <c r="C267" s="34">
        <f>VLOOKUP(A267,'FY23 Fiscal Equity Calculation'!$A$8:$G$269,3,FALSE)</f>
        <v>0</v>
      </c>
      <c r="D267" s="37" t="e">
        <f>B267/C267</f>
        <v>#DIV/0!</v>
      </c>
      <c r="E267" s="69"/>
      <c r="F267" s="34">
        <f>VLOOKUP(A267,'FY23 Fiscal Equity Calculation'!$A$8:$G$269,6,FALSE)</f>
        <v>0</v>
      </c>
      <c r="G267" s="37" t="e">
        <f>E267/F267</f>
        <v>#DIV/0!</v>
      </c>
      <c r="H267" s="42" t="e">
        <f>IF(G267&gt;D267,G267-D267,0)</f>
        <v>#DIV/0!</v>
      </c>
      <c r="I267" s="38" t="e">
        <f>IF(H267&lt;0.01,"Yes","No")</f>
        <v>#DIV/0!</v>
      </c>
    </row>
    <row r="268" spans="1:9" ht="15.75" thickBot="1" x14ac:dyDescent="0.3">
      <c r="A268" s="36" t="str">
        <f>'FY23 Fiscal Equity Calculation'!A268</f>
        <v/>
      </c>
      <c r="B268" s="69"/>
      <c r="C268" s="34">
        <f>VLOOKUP(A268,'FY23 Fiscal Equity Calculation'!$A$8:$G$269,3,FALSE)</f>
        <v>0</v>
      </c>
      <c r="D268" s="37" t="e">
        <f>B268/C268</f>
        <v>#DIV/0!</v>
      </c>
      <c r="E268" s="69"/>
      <c r="F268" s="34">
        <f>VLOOKUP(A268,'FY23 Fiscal Equity Calculation'!$A$8:$G$269,6,FALSE)</f>
        <v>0</v>
      </c>
      <c r="G268" s="37" t="e">
        <f>E268/F268</f>
        <v>#DIV/0!</v>
      </c>
      <c r="H268" s="42" t="e">
        <f>IF(G268&gt;D268,G268-D268,0)</f>
        <v>#DIV/0!</v>
      </c>
      <c r="I268" s="38" t="e">
        <f>IF(H268&lt;0.01,"Yes","No")</f>
        <v>#DIV/0!</v>
      </c>
    </row>
    <row r="269" spans="1:9" ht="15.75" thickBot="1" x14ac:dyDescent="0.3">
      <c r="A269" s="61" t="str">
        <f>'FY23 Fiscal Equity Calculation'!A269</f>
        <v/>
      </c>
      <c r="B269" s="70"/>
      <c r="C269" s="34">
        <f>VLOOKUP(A269,'FY23 Fiscal Equity Calculation'!$A$8:$G$269,3,FALSE)</f>
        <v>0</v>
      </c>
      <c r="D269" s="63" t="e">
        <f>B269/C269</f>
        <v>#DIV/0!</v>
      </c>
      <c r="E269" s="70"/>
      <c r="F269" s="62">
        <f>VLOOKUP(A269,'FY23 Fiscal Equity Calculation'!$A$8:$G$269,6,FALSE)</f>
        <v>0</v>
      </c>
      <c r="G269" s="63" t="e">
        <f>E269/F269</f>
        <v>#DIV/0!</v>
      </c>
      <c r="H269" s="64" t="e">
        <f>IF(G269&gt;D269,G269-D269,0)</f>
        <v>#DIV/0!</v>
      </c>
      <c r="I269" s="65" t="e">
        <f>IF(H269&lt;0.01,"Yes","No")</f>
        <v>#DIV/0!</v>
      </c>
    </row>
  </sheetData>
  <sheetProtection algorithmName="SHA-512" hashValue="QVDnBX62PfYzukjSN0wOm14jK/bNbyJGTuDmRJZjUiGTbP8oNrH8wrCckJ681+Ulge90pr+fxWTwGE8tF7pJqw==" saltValue="7WI6JNwFPIQwsfshIiK9GQ==" spinCount="100000" sheet="1"/>
  <mergeCells count="10">
    <mergeCell ref="A1:I1"/>
    <mergeCell ref="B2:D2"/>
    <mergeCell ref="E2:G2"/>
    <mergeCell ref="B3:C3"/>
    <mergeCell ref="E3:F3"/>
    <mergeCell ref="B4:C4"/>
    <mergeCell ref="E4:F4"/>
    <mergeCell ref="B5:C5"/>
    <mergeCell ref="E5:F5"/>
    <mergeCell ref="B6:F6"/>
  </mergeCells>
  <conditionalFormatting sqref="G6">
    <cfRule type="cellIs" dxfId="5" priority="6" operator="greaterThan">
      <formula>0</formula>
    </cfRule>
  </conditionalFormatting>
  <conditionalFormatting sqref="I8">
    <cfRule type="expression" dxfId="4" priority="4">
      <formula>$H8:$H269&gt;0</formula>
    </cfRule>
  </conditionalFormatting>
  <conditionalFormatting sqref="D3 G3">
    <cfRule type="containsBlanks" dxfId="3" priority="3">
      <formula>LEN(TRIM(D3))=0</formula>
    </cfRule>
  </conditionalFormatting>
  <conditionalFormatting sqref="I9:I268">
    <cfRule type="expression" dxfId="2" priority="8">
      <formula>$H9:$H269&gt;0</formula>
    </cfRule>
  </conditionalFormatting>
  <conditionalFormatting sqref="I269">
    <cfRule type="expression" dxfId="1" priority="2">
      <formula>$H269:$H529&gt;0</formula>
    </cfRule>
  </conditionalFormatting>
  <conditionalFormatting sqref="B8 E8">
    <cfRule type="containsBlanks" dxfId="0" priority="1">
      <formula>LEN(TRIM(B8))=0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0DC8D-2408-4844-9DD6-CAB2848C1891}">
  <sheetPr>
    <tabColor rgb="FFFF0000"/>
  </sheetPr>
  <dimension ref="A1:E152"/>
  <sheetViews>
    <sheetView workbookViewId="0">
      <selection activeCell="A20" sqref="A20:E20"/>
    </sheetView>
  </sheetViews>
  <sheetFormatPr defaultRowHeight="15" x14ac:dyDescent="0.25"/>
  <cols>
    <col min="1" max="2" width="49.28515625" bestFit="1" customWidth="1"/>
    <col min="3" max="3" width="12.42578125" bestFit="1" customWidth="1"/>
    <col min="4" max="4" width="25.5703125" bestFit="1" customWidth="1"/>
    <col min="5" max="5" width="20.7109375" bestFit="1" customWidth="1"/>
  </cols>
  <sheetData>
    <row r="1" spans="1:5" x14ac:dyDescent="0.25">
      <c r="A1" s="17" t="s">
        <v>1</v>
      </c>
      <c r="B1" s="17" t="s">
        <v>23</v>
      </c>
      <c r="C1" s="17" t="s">
        <v>24</v>
      </c>
      <c r="D1" s="17" t="s">
        <v>25</v>
      </c>
      <c r="E1" s="17" t="s">
        <v>26</v>
      </c>
    </row>
    <row r="2" spans="1:5" x14ac:dyDescent="0.25">
      <c r="A2" t="s">
        <v>27</v>
      </c>
      <c r="B2" t="s">
        <v>27</v>
      </c>
      <c r="C2" t="s">
        <v>28</v>
      </c>
      <c r="D2" t="s">
        <v>29</v>
      </c>
      <c r="E2" t="str">
        <f>"985"</f>
        <v>985</v>
      </c>
    </row>
    <row r="3" spans="1:5" x14ac:dyDescent="0.25">
      <c r="A3" t="s">
        <v>30</v>
      </c>
      <c r="B3" t="s">
        <v>31</v>
      </c>
      <c r="C3" t="s">
        <v>32</v>
      </c>
      <c r="D3" t="s">
        <v>33</v>
      </c>
      <c r="E3" t="str">
        <f>"171"</f>
        <v>171</v>
      </c>
    </row>
    <row r="4" spans="1:5" x14ac:dyDescent="0.25">
      <c r="A4" t="s">
        <v>34</v>
      </c>
      <c r="B4" t="s">
        <v>35</v>
      </c>
      <c r="C4" t="s">
        <v>36</v>
      </c>
      <c r="D4" t="s">
        <v>37</v>
      </c>
      <c r="E4" t="str">
        <f>"051"</f>
        <v>051</v>
      </c>
    </row>
    <row r="5" spans="1:5" x14ac:dyDescent="0.25">
      <c r="A5" t="s">
        <v>38</v>
      </c>
      <c r="B5" t="s">
        <v>38</v>
      </c>
      <c r="C5" t="s">
        <v>39</v>
      </c>
      <c r="D5" t="s">
        <v>40</v>
      </c>
      <c r="E5" t="str">
        <f>"961"</f>
        <v>961</v>
      </c>
    </row>
    <row r="6" spans="1:5" x14ac:dyDescent="0.25">
      <c r="A6" t="s">
        <v>41</v>
      </c>
      <c r="B6" t="s">
        <v>42</v>
      </c>
      <c r="C6" t="s">
        <v>43</v>
      </c>
      <c r="D6" t="s">
        <v>37</v>
      </c>
      <c r="E6" t="str">
        <f>"010"</f>
        <v>010</v>
      </c>
    </row>
    <row r="7" spans="1:5" x14ac:dyDescent="0.25">
      <c r="A7" t="s">
        <v>44</v>
      </c>
      <c r="B7" t="s">
        <v>45</v>
      </c>
      <c r="C7" t="s">
        <v>46</v>
      </c>
      <c r="D7" t="s">
        <v>33</v>
      </c>
      <c r="E7" t="str">
        <f>"793"</f>
        <v>793</v>
      </c>
    </row>
    <row r="8" spans="1:5" x14ac:dyDescent="0.25">
      <c r="A8" t="s">
        <v>47</v>
      </c>
      <c r="B8" t="s">
        <v>48</v>
      </c>
      <c r="C8" t="s">
        <v>49</v>
      </c>
      <c r="D8" t="s">
        <v>37</v>
      </c>
      <c r="E8" t="str">
        <f>"541"</f>
        <v>541</v>
      </c>
    </row>
    <row r="9" spans="1:5" x14ac:dyDescent="0.25">
      <c r="A9" t="s">
        <v>50</v>
      </c>
      <c r="B9" t="s">
        <v>51</v>
      </c>
      <c r="C9" t="s">
        <v>46</v>
      </c>
      <c r="D9" t="s">
        <v>33</v>
      </c>
      <c r="E9" t="str">
        <f>"794"</f>
        <v>794</v>
      </c>
    </row>
    <row r="10" spans="1:5" x14ac:dyDescent="0.25">
      <c r="A10" t="s">
        <v>52</v>
      </c>
      <c r="B10" t="s">
        <v>53</v>
      </c>
      <c r="C10" t="s">
        <v>54</v>
      </c>
      <c r="D10" t="s">
        <v>40</v>
      </c>
      <c r="E10" t="str">
        <f>"020"</f>
        <v>020</v>
      </c>
    </row>
    <row r="11" spans="1:5" x14ac:dyDescent="0.25">
      <c r="A11" t="s">
        <v>55</v>
      </c>
      <c r="B11" t="s">
        <v>56</v>
      </c>
      <c r="C11" t="s">
        <v>32</v>
      </c>
      <c r="D11" t="s">
        <v>33</v>
      </c>
      <c r="E11" t="str">
        <f>"172"</f>
        <v>172</v>
      </c>
    </row>
    <row r="12" spans="1:5" x14ac:dyDescent="0.25">
      <c r="A12" t="s">
        <v>57</v>
      </c>
      <c r="B12" t="s">
        <v>58</v>
      </c>
      <c r="C12" t="s">
        <v>59</v>
      </c>
      <c r="D12" t="s">
        <v>33</v>
      </c>
      <c r="E12" t="str">
        <f>"030"</f>
        <v>030</v>
      </c>
    </row>
    <row r="13" spans="1:5" x14ac:dyDescent="0.25">
      <c r="A13" t="s">
        <v>60</v>
      </c>
      <c r="B13" t="s">
        <v>61</v>
      </c>
      <c r="C13" t="s">
        <v>62</v>
      </c>
      <c r="D13" t="s">
        <v>40</v>
      </c>
      <c r="E13" t="str">
        <f>"040"</f>
        <v>040</v>
      </c>
    </row>
    <row r="14" spans="1:5" x14ac:dyDescent="0.25">
      <c r="A14" t="s">
        <v>63</v>
      </c>
      <c r="B14" t="s">
        <v>64</v>
      </c>
      <c r="C14" t="s">
        <v>36</v>
      </c>
      <c r="D14" t="s">
        <v>29</v>
      </c>
      <c r="E14" t="str">
        <f>"050"</f>
        <v>050</v>
      </c>
    </row>
    <row r="15" spans="1:5" x14ac:dyDescent="0.25">
      <c r="A15" t="s">
        <v>65</v>
      </c>
      <c r="B15" t="s">
        <v>66</v>
      </c>
      <c r="C15" t="s">
        <v>67</v>
      </c>
      <c r="D15" t="s">
        <v>33</v>
      </c>
      <c r="E15" t="str">
        <f>"274"</f>
        <v>274</v>
      </c>
    </row>
    <row r="16" spans="1:5" x14ac:dyDescent="0.25">
      <c r="A16" t="s">
        <v>68</v>
      </c>
      <c r="B16" t="s">
        <v>69</v>
      </c>
      <c r="C16" t="s">
        <v>70</v>
      </c>
      <c r="D16" t="s">
        <v>29</v>
      </c>
      <c r="E16" t="str">
        <f>"060"</f>
        <v>060</v>
      </c>
    </row>
    <row r="17" spans="1:5" x14ac:dyDescent="0.25">
      <c r="A17" t="s">
        <v>71</v>
      </c>
      <c r="B17" t="s">
        <v>72</v>
      </c>
      <c r="C17" t="s">
        <v>73</v>
      </c>
      <c r="D17" t="s">
        <v>37</v>
      </c>
      <c r="E17" t="str">
        <f>"821"</f>
        <v>821</v>
      </c>
    </row>
    <row r="18" spans="1:5" x14ac:dyDescent="0.25">
      <c r="A18" t="s">
        <v>74</v>
      </c>
      <c r="B18" t="s">
        <v>75</v>
      </c>
      <c r="C18" t="s">
        <v>76</v>
      </c>
      <c r="D18" t="s">
        <v>37</v>
      </c>
      <c r="E18" t="str">
        <f>"070"</f>
        <v>070</v>
      </c>
    </row>
    <row r="19" spans="1:5" x14ac:dyDescent="0.25">
      <c r="A19" t="s">
        <v>77</v>
      </c>
      <c r="B19" t="s">
        <v>78</v>
      </c>
      <c r="C19" t="s">
        <v>79</v>
      </c>
      <c r="D19" t="s">
        <v>40</v>
      </c>
      <c r="E19" t="str">
        <f>"080"</f>
        <v>080</v>
      </c>
    </row>
    <row r="20" spans="1:5" x14ac:dyDescent="0.25">
      <c r="A20" t="s">
        <v>80</v>
      </c>
      <c r="B20" t="s">
        <v>81</v>
      </c>
      <c r="C20" t="s">
        <v>82</v>
      </c>
      <c r="E20" t="str">
        <f>"090"</f>
        <v>090</v>
      </c>
    </row>
    <row r="21" spans="1:5" x14ac:dyDescent="0.25">
      <c r="A21" t="s">
        <v>83</v>
      </c>
      <c r="B21" t="s">
        <v>84</v>
      </c>
      <c r="C21" t="s">
        <v>85</v>
      </c>
      <c r="D21" t="s">
        <v>37</v>
      </c>
      <c r="E21" t="str">
        <f>"100"</f>
        <v>100</v>
      </c>
    </row>
    <row r="22" spans="1:5" x14ac:dyDescent="0.25">
      <c r="A22" t="s">
        <v>86</v>
      </c>
      <c r="B22" t="s">
        <v>87</v>
      </c>
      <c r="C22" t="s">
        <v>88</v>
      </c>
      <c r="D22" t="s">
        <v>40</v>
      </c>
      <c r="E22" t="str">
        <f>"110"</f>
        <v>110</v>
      </c>
    </row>
    <row r="23" spans="1:5" x14ac:dyDescent="0.25">
      <c r="A23" t="s">
        <v>89</v>
      </c>
      <c r="B23" t="s">
        <v>90</v>
      </c>
      <c r="C23" t="s">
        <v>91</v>
      </c>
      <c r="D23" t="s">
        <v>33</v>
      </c>
      <c r="E23" t="str">
        <f>"120"</f>
        <v>120</v>
      </c>
    </row>
    <row r="24" spans="1:5" x14ac:dyDescent="0.25">
      <c r="A24" t="s">
        <v>92</v>
      </c>
      <c r="B24" t="s">
        <v>93</v>
      </c>
      <c r="C24" t="s">
        <v>94</v>
      </c>
      <c r="D24" t="s">
        <v>37</v>
      </c>
      <c r="E24" t="str">
        <f>"130"</f>
        <v>130</v>
      </c>
    </row>
    <row r="25" spans="1:5" x14ac:dyDescent="0.25">
      <c r="A25" t="s">
        <v>95</v>
      </c>
      <c r="B25" t="s">
        <v>96</v>
      </c>
      <c r="C25" t="s">
        <v>97</v>
      </c>
      <c r="D25" t="s">
        <v>40</v>
      </c>
      <c r="E25" t="str">
        <f>"140"</f>
        <v>140</v>
      </c>
    </row>
    <row r="26" spans="1:5" x14ac:dyDescent="0.25">
      <c r="A26" t="s">
        <v>98</v>
      </c>
      <c r="B26" t="s">
        <v>99</v>
      </c>
      <c r="C26" t="s">
        <v>70</v>
      </c>
      <c r="D26" t="s">
        <v>37</v>
      </c>
      <c r="E26" t="str">
        <f>"061"</f>
        <v>061</v>
      </c>
    </row>
    <row r="27" spans="1:5" x14ac:dyDescent="0.25">
      <c r="A27" t="s">
        <v>100</v>
      </c>
      <c r="B27" t="s">
        <v>101</v>
      </c>
      <c r="C27" t="s">
        <v>43</v>
      </c>
      <c r="D27" t="s">
        <v>37</v>
      </c>
      <c r="E27" t="str">
        <f>"011"</f>
        <v>011</v>
      </c>
    </row>
    <row r="28" spans="1:5" x14ac:dyDescent="0.25">
      <c r="A28" t="s">
        <v>102</v>
      </c>
      <c r="B28" t="s">
        <v>103</v>
      </c>
      <c r="C28" t="s">
        <v>104</v>
      </c>
      <c r="D28" t="s">
        <v>37</v>
      </c>
      <c r="E28" t="str">
        <f>"150"</f>
        <v>150</v>
      </c>
    </row>
    <row r="29" spans="1:5" x14ac:dyDescent="0.25">
      <c r="A29" t="s">
        <v>105</v>
      </c>
      <c r="B29" t="s">
        <v>106</v>
      </c>
      <c r="C29" t="s">
        <v>107</v>
      </c>
      <c r="D29" t="s">
        <v>40</v>
      </c>
      <c r="E29" t="str">
        <f>"160"</f>
        <v>160</v>
      </c>
    </row>
    <row r="30" spans="1:5" x14ac:dyDescent="0.25">
      <c r="A30" t="s">
        <v>108</v>
      </c>
      <c r="B30" t="s">
        <v>109</v>
      </c>
      <c r="C30" t="s">
        <v>46</v>
      </c>
      <c r="D30" t="s">
        <v>33</v>
      </c>
      <c r="E30" t="str">
        <f>"795"</f>
        <v>795</v>
      </c>
    </row>
    <row r="31" spans="1:5" x14ac:dyDescent="0.25">
      <c r="A31" t="s">
        <v>110</v>
      </c>
      <c r="B31" t="s">
        <v>111</v>
      </c>
      <c r="C31" t="s">
        <v>32</v>
      </c>
      <c r="D31" t="s">
        <v>33</v>
      </c>
      <c r="E31" t="str">
        <f>"170"</f>
        <v>170</v>
      </c>
    </row>
    <row r="32" spans="1:5" x14ac:dyDescent="0.25">
      <c r="A32" t="s">
        <v>112</v>
      </c>
      <c r="B32" t="s">
        <v>113</v>
      </c>
      <c r="C32" t="s">
        <v>114</v>
      </c>
      <c r="D32" t="s">
        <v>40</v>
      </c>
      <c r="E32" t="str">
        <f>"180"</f>
        <v>180</v>
      </c>
    </row>
    <row r="33" spans="1:5" x14ac:dyDescent="0.25">
      <c r="A33" t="s">
        <v>115</v>
      </c>
      <c r="B33" t="s">
        <v>116</v>
      </c>
      <c r="C33" t="s">
        <v>28</v>
      </c>
      <c r="D33" t="s">
        <v>29</v>
      </c>
      <c r="E33" t="str">
        <f>"190"</f>
        <v>190</v>
      </c>
    </row>
    <row r="34" spans="1:5" x14ac:dyDescent="0.25">
      <c r="A34" t="s">
        <v>117</v>
      </c>
      <c r="B34" t="s">
        <v>118</v>
      </c>
      <c r="C34" t="s">
        <v>119</v>
      </c>
      <c r="D34" t="s">
        <v>37</v>
      </c>
      <c r="E34" t="str">
        <f>"721"</f>
        <v>721</v>
      </c>
    </row>
    <row r="35" spans="1:5" x14ac:dyDescent="0.25">
      <c r="A35" t="s">
        <v>120</v>
      </c>
      <c r="B35" t="s">
        <v>121</v>
      </c>
      <c r="C35" t="s">
        <v>122</v>
      </c>
      <c r="D35" t="s">
        <v>33</v>
      </c>
      <c r="E35" t="str">
        <f>"200"</f>
        <v>200</v>
      </c>
    </row>
    <row r="36" spans="1:5" x14ac:dyDescent="0.25">
      <c r="A36" t="s">
        <v>123</v>
      </c>
      <c r="B36" t="s">
        <v>124</v>
      </c>
      <c r="C36" t="s">
        <v>125</v>
      </c>
      <c r="D36" t="s">
        <v>40</v>
      </c>
      <c r="E36" t="str">
        <f>"210"</f>
        <v>210</v>
      </c>
    </row>
    <row r="37" spans="1:5" x14ac:dyDescent="0.25">
      <c r="A37" t="s">
        <v>126</v>
      </c>
      <c r="B37" t="s">
        <v>126</v>
      </c>
      <c r="C37" t="s">
        <v>28</v>
      </c>
      <c r="D37" t="s">
        <v>40</v>
      </c>
      <c r="E37" t="str">
        <f>"970"</f>
        <v>970</v>
      </c>
    </row>
    <row r="38" spans="1:5" x14ac:dyDescent="0.25">
      <c r="A38" t="s">
        <v>127</v>
      </c>
      <c r="B38" t="s">
        <v>127</v>
      </c>
      <c r="C38" t="s">
        <v>28</v>
      </c>
      <c r="D38" t="s">
        <v>40</v>
      </c>
      <c r="E38" t="str">
        <f>"971"</f>
        <v>971</v>
      </c>
    </row>
    <row r="39" spans="1:5" x14ac:dyDescent="0.25">
      <c r="A39" t="s">
        <v>128</v>
      </c>
      <c r="B39" t="s">
        <v>129</v>
      </c>
      <c r="C39" t="s">
        <v>130</v>
      </c>
      <c r="D39" t="s">
        <v>40</v>
      </c>
      <c r="E39" t="str">
        <f>"220"</f>
        <v>220</v>
      </c>
    </row>
    <row r="40" spans="1:5" x14ac:dyDescent="0.25">
      <c r="A40" t="s">
        <v>131</v>
      </c>
      <c r="B40" t="s">
        <v>132</v>
      </c>
      <c r="C40" t="s">
        <v>133</v>
      </c>
      <c r="D40" t="s">
        <v>33</v>
      </c>
      <c r="E40" t="str">
        <f>"230"</f>
        <v>230</v>
      </c>
    </row>
    <row r="41" spans="1:5" x14ac:dyDescent="0.25">
      <c r="A41" t="s">
        <v>134</v>
      </c>
      <c r="B41" t="s">
        <v>135</v>
      </c>
      <c r="C41" t="s">
        <v>133</v>
      </c>
      <c r="D41" t="s">
        <v>33</v>
      </c>
      <c r="E41" t="str">
        <f>"231"</f>
        <v>231</v>
      </c>
    </row>
    <row r="42" spans="1:5" x14ac:dyDescent="0.25">
      <c r="A42" t="s">
        <v>136</v>
      </c>
      <c r="B42" t="s">
        <v>137</v>
      </c>
      <c r="C42" t="s">
        <v>85</v>
      </c>
      <c r="D42" t="s">
        <v>37</v>
      </c>
      <c r="E42" t="str">
        <f>"101"</f>
        <v>101</v>
      </c>
    </row>
    <row r="43" spans="1:5" x14ac:dyDescent="0.25">
      <c r="A43" t="s">
        <v>138</v>
      </c>
      <c r="B43" t="s">
        <v>139</v>
      </c>
      <c r="C43" t="s">
        <v>49</v>
      </c>
      <c r="D43" t="s">
        <v>37</v>
      </c>
      <c r="E43" t="str">
        <f>"542"</f>
        <v>542</v>
      </c>
    </row>
    <row r="44" spans="1:5" x14ac:dyDescent="0.25">
      <c r="A44" t="s">
        <v>140</v>
      </c>
      <c r="B44" t="s">
        <v>140</v>
      </c>
      <c r="C44" t="s">
        <v>141</v>
      </c>
      <c r="D44" t="s">
        <v>33</v>
      </c>
      <c r="E44" t="str">
        <f>"240"</f>
        <v>240</v>
      </c>
    </row>
    <row r="45" spans="1:5" x14ac:dyDescent="0.25">
      <c r="A45" t="s">
        <v>142</v>
      </c>
      <c r="B45" t="s">
        <v>143</v>
      </c>
      <c r="C45" t="s">
        <v>144</v>
      </c>
      <c r="D45" t="s">
        <v>40</v>
      </c>
      <c r="E45" t="str">
        <f>"521"</f>
        <v>521</v>
      </c>
    </row>
    <row r="46" spans="1:5" x14ac:dyDescent="0.25">
      <c r="A46" t="s">
        <v>145</v>
      </c>
      <c r="B46" t="s">
        <v>146</v>
      </c>
      <c r="C46" t="s">
        <v>39</v>
      </c>
      <c r="D46" t="s">
        <v>40</v>
      </c>
      <c r="E46" t="str">
        <f>"250"</f>
        <v>250</v>
      </c>
    </row>
    <row r="47" spans="1:5" x14ac:dyDescent="0.25">
      <c r="A47" t="s">
        <v>147</v>
      </c>
      <c r="B47" t="s">
        <v>148</v>
      </c>
      <c r="C47" t="s">
        <v>149</v>
      </c>
      <c r="D47" t="s">
        <v>40</v>
      </c>
      <c r="E47" t="str">
        <f>"260"</f>
        <v>260</v>
      </c>
    </row>
    <row r="48" spans="1:5" x14ac:dyDescent="0.25">
      <c r="A48" t="s">
        <v>150</v>
      </c>
      <c r="B48" t="s">
        <v>150</v>
      </c>
      <c r="C48" t="s">
        <v>151</v>
      </c>
      <c r="D48" t="s">
        <v>40</v>
      </c>
      <c r="E48" t="str">
        <f>"941"</f>
        <v>941</v>
      </c>
    </row>
    <row r="49" spans="1:5" x14ac:dyDescent="0.25">
      <c r="A49" t="s">
        <v>152</v>
      </c>
      <c r="B49" t="s">
        <v>153</v>
      </c>
      <c r="C49" t="s">
        <v>46</v>
      </c>
      <c r="D49" t="s">
        <v>33</v>
      </c>
      <c r="E49" t="str">
        <f>"796"</f>
        <v>796</v>
      </c>
    </row>
    <row r="50" spans="1:5" x14ac:dyDescent="0.25">
      <c r="A50" t="s">
        <v>154</v>
      </c>
      <c r="B50" t="s">
        <v>155</v>
      </c>
      <c r="C50" t="s">
        <v>67</v>
      </c>
      <c r="D50" t="s">
        <v>33</v>
      </c>
      <c r="E50" t="str">
        <f>"275"</f>
        <v>275</v>
      </c>
    </row>
    <row r="51" spans="1:5" x14ac:dyDescent="0.25">
      <c r="A51" t="s">
        <v>156</v>
      </c>
      <c r="B51" t="s">
        <v>157</v>
      </c>
      <c r="C51" t="s">
        <v>158</v>
      </c>
      <c r="D51" t="s">
        <v>40</v>
      </c>
      <c r="E51" t="str">
        <f>"280"</f>
        <v>280</v>
      </c>
    </row>
    <row r="52" spans="1:5" x14ac:dyDescent="0.25">
      <c r="A52" t="s">
        <v>159</v>
      </c>
      <c r="B52" t="s">
        <v>160</v>
      </c>
      <c r="C52" t="s">
        <v>161</v>
      </c>
      <c r="D52" t="s">
        <v>37</v>
      </c>
      <c r="E52" t="str">
        <f>"290"</f>
        <v>290</v>
      </c>
    </row>
    <row r="53" spans="1:5" x14ac:dyDescent="0.25">
      <c r="A53" t="s">
        <v>162</v>
      </c>
      <c r="B53" t="s">
        <v>163</v>
      </c>
      <c r="C53" t="s">
        <v>164</v>
      </c>
      <c r="D53" t="s">
        <v>37</v>
      </c>
      <c r="E53" t="str">
        <f>"300"</f>
        <v>300</v>
      </c>
    </row>
    <row r="54" spans="1:5" x14ac:dyDescent="0.25">
      <c r="A54" t="s">
        <v>165</v>
      </c>
      <c r="B54" t="s">
        <v>166</v>
      </c>
      <c r="C54" t="s">
        <v>164</v>
      </c>
      <c r="D54" t="s">
        <v>37</v>
      </c>
      <c r="E54" t="str">
        <f>"301"</f>
        <v>301</v>
      </c>
    </row>
    <row r="55" spans="1:5" x14ac:dyDescent="0.25">
      <c r="A55" t="s">
        <v>167</v>
      </c>
      <c r="B55" t="s">
        <v>168</v>
      </c>
      <c r="C55" t="s">
        <v>169</v>
      </c>
      <c r="D55" t="s">
        <v>37</v>
      </c>
      <c r="E55" t="str">
        <f>"310"</f>
        <v>310</v>
      </c>
    </row>
    <row r="56" spans="1:5" x14ac:dyDescent="0.25">
      <c r="A56" t="s">
        <v>170</v>
      </c>
      <c r="B56" t="s">
        <v>171</v>
      </c>
      <c r="C56" t="s">
        <v>172</v>
      </c>
      <c r="D56" t="s">
        <v>29</v>
      </c>
      <c r="E56" t="str">
        <f>"320"</f>
        <v>320</v>
      </c>
    </row>
    <row r="57" spans="1:5" x14ac:dyDescent="0.25">
      <c r="A57" t="s">
        <v>173</v>
      </c>
      <c r="B57" t="s">
        <v>174</v>
      </c>
      <c r="C57" t="s">
        <v>175</v>
      </c>
      <c r="D57" t="s">
        <v>29</v>
      </c>
      <c r="E57" t="str">
        <f>"330"</f>
        <v>330</v>
      </c>
    </row>
    <row r="58" spans="1:5" x14ac:dyDescent="0.25">
      <c r="A58" t="s">
        <v>176</v>
      </c>
      <c r="B58" t="s">
        <v>177</v>
      </c>
      <c r="C58" t="s">
        <v>178</v>
      </c>
      <c r="D58" t="s">
        <v>37</v>
      </c>
      <c r="E58" t="str">
        <f>"340"</f>
        <v>340</v>
      </c>
    </row>
    <row r="59" spans="1:5" x14ac:dyDescent="0.25">
      <c r="A59" t="s">
        <v>179</v>
      </c>
      <c r="B59" t="s">
        <v>179</v>
      </c>
      <c r="C59" t="s">
        <v>180</v>
      </c>
      <c r="D59" t="s">
        <v>33</v>
      </c>
      <c r="E59" t="str">
        <f>"350"</f>
        <v>350</v>
      </c>
    </row>
    <row r="60" spans="1:5" x14ac:dyDescent="0.25">
      <c r="A60" t="s">
        <v>181</v>
      </c>
      <c r="B60" t="s">
        <v>182</v>
      </c>
      <c r="C60" t="s">
        <v>183</v>
      </c>
      <c r="D60" t="s">
        <v>33</v>
      </c>
      <c r="E60" t="str">
        <f>"360"</f>
        <v>360</v>
      </c>
    </row>
    <row r="61" spans="1:5" x14ac:dyDescent="0.25">
      <c r="A61" t="s">
        <v>184</v>
      </c>
      <c r="B61" t="s">
        <v>185</v>
      </c>
      <c r="C61" t="s">
        <v>186</v>
      </c>
      <c r="D61" t="s">
        <v>37</v>
      </c>
      <c r="E61" t="str">
        <f>"370"</f>
        <v>370</v>
      </c>
    </row>
    <row r="62" spans="1:5" x14ac:dyDescent="0.25">
      <c r="A62" t="s">
        <v>187</v>
      </c>
      <c r="B62" t="s">
        <v>188</v>
      </c>
      <c r="C62" t="s">
        <v>189</v>
      </c>
      <c r="D62" t="s">
        <v>33</v>
      </c>
      <c r="E62" t="str">
        <f>"380"</f>
        <v>380</v>
      </c>
    </row>
    <row r="63" spans="1:5" x14ac:dyDescent="0.25">
      <c r="A63" t="s">
        <v>190</v>
      </c>
      <c r="B63" t="s">
        <v>191</v>
      </c>
      <c r="C63" t="s">
        <v>192</v>
      </c>
      <c r="D63" t="s">
        <v>33</v>
      </c>
      <c r="E63" t="str">
        <f>"390"</f>
        <v>390</v>
      </c>
    </row>
    <row r="64" spans="1:5" x14ac:dyDescent="0.25">
      <c r="A64" t="s">
        <v>193</v>
      </c>
      <c r="B64" t="s">
        <v>194</v>
      </c>
      <c r="C64" t="s">
        <v>195</v>
      </c>
      <c r="D64" t="s">
        <v>33</v>
      </c>
      <c r="E64" t="str">
        <f>"400"</f>
        <v>400</v>
      </c>
    </row>
    <row r="65" spans="1:5" x14ac:dyDescent="0.25">
      <c r="A65" t="s">
        <v>196</v>
      </c>
      <c r="B65" t="s">
        <v>197</v>
      </c>
      <c r="C65" t="s">
        <v>198</v>
      </c>
      <c r="D65" t="s">
        <v>40</v>
      </c>
      <c r="E65" t="str">
        <f>"410"</f>
        <v>410</v>
      </c>
    </row>
    <row r="66" spans="1:5" x14ac:dyDescent="0.25">
      <c r="A66" t="s">
        <v>199</v>
      </c>
      <c r="B66" t="s">
        <v>200</v>
      </c>
      <c r="C66" t="s">
        <v>82</v>
      </c>
      <c r="D66" t="s">
        <v>33</v>
      </c>
      <c r="E66" t="str">
        <f>"092"</f>
        <v>092</v>
      </c>
    </row>
    <row r="67" spans="1:5" x14ac:dyDescent="0.25">
      <c r="A67" t="s">
        <v>201</v>
      </c>
      <c r="B67" t="s">
        <v>202</v>
      </c>
      <c r="C67" t="s">
        <v>203</v>
      </c>
      <c r="D67" t="s">
        <v>40</v>
      </c>
      <c r="E67" t="str">
        <f>"420"</f>
        <v>420</v>
      </c>
    </row>
    <row r="68" spans="1:5" x14ac:dyDescent="0.25">
      <c r="A68" t="s">
        <v>204</v>
      </c>
      <c r="B68" t="s">
        <v>204</v>
      </c>
      <c r="C68" t="s">
        <v>67</v>
      </c>
      <c r="D68" t="s">
        <v>33</v>
      </c>
      <c r="E68" t="str">
        <f>"271"</f>
        <v>271</v>
      </c>
    </row>
    <row r="69" spans="1:5" x14ac:dyDescent="0.25">
      <c r="A69" t="s">
        <v>205</v>
      </c>
      <c r="B69" t="s">
        <v>206</v>
      </c>
      <c r="C69" t="s">
        <v>207</v>
      </c>
      <c r="D69" t="s">
        <v>40</v>
      </c>
      <c r="E69" t="str">
        <f>"430"</f>
        <v>430</v>
      </c>
    </row>
    <row r="70" spans="1:5" x14ac:dyDescent="0.25">
      <c r="A70" t="s">
        <v>208</v>
      </c>
      <c r="B70" t="s">
        <v>208</v>
      </c>
      <c r="C70" t="s">
        <v>82</v>
      </c>
      <c r="D70" t="s">
        <v>33</v>
      </c>
      <c r="E70" t="str">
        <f>"093"</f>
        <v>093</v>
      </c>
    </row>
    <row r="71" spans="1:5" x14ac:dyDescent="0.25">
      <c r="A71" t="s">
        <v>209</v>
      </c>
      <c r="B71" t="s">
        <v>210</v>
      </c>
      <c r="C71" t="s">
        <v>211</v>
      </c>
      <c r="D71" t="s">
        <v>40</v>
      </c>
      <c r="E71" t="str">
        <f>"440"</f>
        <v>440</v>
      </c>
    </row>
    <row r="72" spans="1:5" x14ac:dyDescent="0.25">
      <c r="A72" t="s">
        <v>212</v>
      </c>
      <c r="B72" t="s">
        <v>213</v>
      </c>
      <c r="C72" t="s">
        <v>214</v>
      </c>
      <c r="D72" t="s">
        <v>37</v>
      </c>
      <c r="E72" t="str">
        <f>"450"</f>
        <v>450</v>
      </c>
    </row>
    <row r="73" spans="1:5" x14ac:dyDescent="0.25">
      <c r="A73" t="s">
        <v>215</v>
      </c>
      <c r="B73" t="s">
        <v>216</v>
      </c>
      <c r="C73" t="s">
        <v>217</v>
      </c>
      <c r="D73" t="s">
        <v>37</v>
      </c>
      <c r="E73" t="str">
        <f>"901"</f>
        <v>901</v>
      </c>
    </row>
    <row r="74" spans="1:5" x14ac:dyDescent="0.25">
      <c r="A74" t="s">
        <v>218</v>
      </c>
      <c r="B74" t="s">
        <v>219</v>
      </c>
      <c r="C74" t="s">
        <v>220</v>
      </c>
      <c r="D74" t="s">
        <v>37</v>
      </c>
      <c r="E74" t="str">
        <f>"460"</f>
        <v>460</v>
      </c>
    </row>
    <row r="75" spans="1:5" x14ac:dyDescent="0.25">
      <c r="A75" t="s">
        <v>221</v>
      </c>
      <c r="B75" t="s">
        <v>222</v>
      </c>
      <c r="C75" t="s">
        <v>73</v>
      </c>
      <c r="D75" t="s">
        <v>37</v>
      </c>
      <c r="E75" t="str">
        <f>"822"</f>
        <v>822</v>
      </c>
    </row>
    <row r="76" spans="1:5" x14ac:dyDescent="0.25">
      <c r="A76" t="s">
        <v>223</v>
      </c>
      <c r="B76" t="s">
        <v>224</v>
      </c>
      <c r="C76" t="s">
        <v>225</v>
      </c>
      <c r="D76" t="s">
        <v>29</v>
      </c>
      <c r="E76" t="str">
        <f>"470"</f>
        <v>470</v>
      </c>
    </row>
    <row r="77" spans="1:5" x14ac:dyDescent="0.25">
      <c r="A77" t="s">
        <v>226</v>
      </c>
      <c r="B77" t="s">
        <v>227</v>
      </c>
      <c r="C77" t="s">
        <v>228</v>
      </c>
      <c r="D77" t="s">
        <v>33</v>
      </c>
      <c r="E77" t="str">
        <f>"480"</f>
        <v>480</v>
      </c>
    </row>
    <row r="78" spans="1:5" x14ac:dyDescent="0.25">
      <c r="A78" t="s">
        <v>229</v>
      </c>
      <c r="B78" t="s">
        <v>230</v>
      </c>
      <c r="C78" t="s">
        <v>46</v>
      </c>
      <c r="D78" t="s">
        <v>33</v>
      </c>
      <c r="E78" t="str">
        <f>"797"</f>
        <v>797</v>
      </c>
    </row>
    <row r="79" spans="1:5" x14ac:dyDescent="0.25">
      <c r="A79" t="s">
        <v>231</v>
      </c>
      <c r="B79" t="s">
        <v>232</v>
      </c>
      <c r="C79" t="s">
        <v>233</v>
      </c>
      <c r="D79" t="s">
        <v>33</v>
      </c>
      <c r="E79" t="str">
        <f>"490"</f>
        <v>490</v>
      </c>
    </row>
    <row r="80" spans="1:5" x14ac:dyDescent="0.25">
      <c r="A80" t="s">
        <v>234</v>
      </c>
      <c r="B80" t="s">
        <v>235</v>
      </c>
      <c r="C80" t="s">
        <v>236</v>
      </c>
      <c r="D80" t="s">
        <v>40</v>
      </c>
      <c r="E80" t="str">
        <f>"500"</f>
        <v>500</v>
      </c>
    </row>
    <row r="81" spans="1:5" x14ac:dyDescent="0.25">
      <c r="A81" t="s">
        <v>237</v>
      </c>
      <c r="B81" t="s">
        <v>238</v>
      </c>
      <c r="C81" t="s">
        <v>239</v>
      </c>
      <c r="D81" t="s">
        <v>40</v>
      </c>
      <c r="E81" t="str">
        <f>"951"</f>
        <v>951</v>
      </c>
    </row>
    <row r="82" spans="1:5" x14ac:dyDescent="0.25">
      <c r="A82" t="s">
        <v>240</v>
      </c>
      <c r="B82" t="s">
        <v>241</v>
      </c>
      <c r="C82" t="s">
        <v>242</v>
      </c>
      <c r="D82" t="s">
        <v>37</v>
      </c>
      <c r="E82" t="str">
        <f>"531"</f>
        <v>531</v>
      </c>
    </row>
    <row r="83" spans="1:5" x14ac:dyDescent="0.25">
      <c r="A83" t="s">
        <v>243</v>
      </c>
      <c r="B83" t="s">
        <v>244</v>
      </c>
      <c r="C83" t="s">
        <v>245</v>
      </c>
      <c r="D83" t="s">
        <v>40</v>
      </c>
      <c r="E83" t="str">
        <f>"510"</f>
        <v>510</v>
      </c>
    </row>
    <row r="84" spans="1:5" x14ac:dyDescent="0.25">
      <c r="A84" t="s">
        <v>246</v>
      </c>
      <c r="B84" t="s">
        <v>247</v>
      </c>
      <c r="C84" t="s">
        <v>192</v>
      </c>
      <c r="D84" t="s">
        <v>33</v>
      </c>
      <c r="E84" t="str">
        <f>"391"</f>
        <v>391</v>
      </c>
    </row>
    <row r="85" spans="1:5" x14ac:dyDescent="0.25">
      <c r="A85" t="s">
        <v>248</v>
      </c>
      <c r="B85" t="s">
        <v>249</v>
      </c>
      <c r="C85" t="s">
        <v>144</v>
      </c>
      <c r="D85" t="s">
        <v>40</v>
      </c>
      <c r="E85" t="str">
        <f>"520"</f>
        <v>520</v>
      </c>
    </row>
    <row r="86" spans="1:5" x14ac:dyDescent="0.25">
      <c r="A86" t="s">
        <v>250</v>
      </c>
      <c r="B86" t="s">
        <v>251</v>
      </c>
      <c r="C86" t="s">
        <v>242</v>
      </c>
      <c r="D86" t="s">
        <v>37</v>
      </c>
      <c r="E86" t="str">
        <f>"530"</f>
        <v>530</v>
      </c>
    </row>
    <row r="87" spans="1:5" x14ac:dyDescent="0.25">
      <c r="A87" t="s">
        <v>252</v>
      </c>
      <c r="B87" t="s">
        <v>253</v>
      </c>
      <c r="C87" t="s">
        <v>254</v>
      </c>
      <c r="D87" t="s">
        <v>40</v>
      </c>
      <c r="E87" t="str">
        <f>"560"</f>
        <v>560</v>
      </c>
    </row>
    <row r="88" spans="1:5" x14ac:dyDescent="0.25">
      <c r="A88" t="s">
        <v>255</v>
      </c>
      <c r="B88" t="s">
        <v>256</v>
      </c>
      <c r="C88" t="s">
        <v>257</v>
      </c>
      <c r="D88" t="s">
        <v>29</v>
      </c>
      <c r="E88" t="str">
        <f>"570"</f>
        <v>570</v>
      </c>
    </row>
    <row r="89" spans="1:5" x14ac:dyDescent="0.25">
      <c r="A89" t="s">
        <v>258</v>
      </c>
      <c r="B89" t="s">
        <v>259</v>
      </c>
      <c r="C89" t="s">
        <v>107</v>
      </c>
      <c r="D89" t="s">
        <v>40</v>
      </c>
      <c r="E89" t="str">
        <f>"161"</f>
        <v>161</v>
      </c>
    </row>
    <row r="90" spans="1:5" x14ac:dyDescent="0.25">
      <c r="A90" t="s">
        <v>260</v>
      </c>
      <c r="B90" t="s">
        <v>261</v>
      </c>
      <c r="C90" t="s">
        <v>262</v>
      </c>
      <c r="D90" t="s">
        <v>37</v>
      </c>
      <c r="E90" t="str">
        <f>"580"</f>
        <v>580</v>
      </c>
    </row>
    <row r="91" spans="1:5" x14ac:dyDescent="0.25">
      <c r="A91" t="s">
        <v>263</v>
      </c>
      <c r="B91" t="s">
        <v>264</v>
      </c>
      <c r="C91" t="s">
        <v>265</v>
      </c>
      <c r="D91" t="s">
        <v>40</v>
      </c>
      <c r="E91" t="str">
        <f>"590"</f>
        <v>590</v>
      </c>
    </row>
    <row r="92" spans="1:5" x14ac:dyDescent="0.25">
      <c r="A92" t="s">
        <v>266</v>
      </c>
      <c r="B92" t="s">
        <v>267</v>
      </c>
      <c r="C92" t="s">
        <v>36</v>
      </c>
      <c r="D92" t="s">
        <v>37</v>
      </c>
      <c r="E92" t="str">
        <f>"052"</f>
        <v>052</v>
      </c>
    </row>
    <row r="93" spans="1:5" x14ac:dyDescent="0.25">
      <c r="A93" t="s">
        <v>268</v>
      </c>
      <c r="B93" t="s">
        <v>269</v>
      </c>
      <c r="C93" t="s">
        <v>270</v>
      </c>
      <c r="D93" t="s">
        <v>29</v>
      </c>
      <c r="E93" t="str">
        <f>"600"</f>
        <v>600</v>
      </c>
    </row>
    <row r="94" spans="1:5" x14ac:dyDescent="0.25">
      <c r="A94" t="s">
        <v>271</v>
      </c>
      <c r="B94" t="s">
        <v>272</v>
      </c>
      <c r="C94" t="s">
        <v>82</v>
      </c>
      <c r="D94" t="s">
        <v>33</v>
      </c>
      <c r="E94" t="str">
        <f>"094"</f>
        <v>094</v>
      </c>
    </row>
    <row r="95" spans="1:5" x14ac:dyDescent="0.25">
      <c r="A95" t="s">
        <v>273</v>
      </c>
      <c r="B95" t="s">
        <v>274</v>
      </c>
      <c r="C95" t="s">
        <v>49</v>
      </c>
      <c r="D95" t="s">
        <v>37</v>
      </c>
      <c r="E95" t="str">
        <f>"540"</f>
        <v>540</v>
      </c>
    </row>
    <row r="96" spans="1:5" x14ac:dyDescent="0.25">
      <c r="A96" t="s">
        <v>275</v>
      </c>
      <c r="B96" t="s">
        <v>276</v>
      </c>
      <c r="C96" t="s">
        <v>277</v>
      </c>
      <c r="D96" t="s">
        <v>33</v>
      </c>
      <c r="E96" t="str">
        <f>"550"</f>
        <v>550</v>
      </c>
    </row>
    <row r="97" spans="1:5" x14ac:dyDescent="0.25">
      <c r="A97" t="s">
        <v>278</v>
      </c>
      <c r="B97" t="s">
        <v>279</v>
      </c>
      <c r="C97" t="s">
        <v>280</v>
      </c>
      <c r="D97" t="s">
        <v>37</v>
      </c>
      <c r="E97" t="str">
        <f>"610"</f>
        <v>610</v>
      </c>
    </row>
    <row r="98" spans="1:5" x14ac:dyDescent="0.25">
      <c r="A98" t="s">
        <v>281</v>
      </c>
      <c r="B98" t="s">
        <v>282</v>
      </c>
      <c r="C98" t="s">
        <v>67</v>
      </c>
      <c r="D98" t="s">
        <v>33</v>
      </c>
      <c r="E98" t="str">
        <f>"272"</f>
        <v>272</v>
      </c>
    </row>
    <row r="99" spans="1:5" x14ac:dyDescent="0.25">
      <c r="A99" t="s">
        <v>283</v>
      </c>
      <c r="B99" t="s">
        <v>283</v>
      </c>
      <c r="C99" t="s">
        <v>46</v>
      </c>
      <c r="D99" t="s">
        <v>33</v>
      </c>
      <c r="E99" t="str">
        <f>"798"</f>
        <v>798</v>
      </c>
    </row>
    <row r="100" spans="1:5" x14ac:dyDescent="0.25">
      <c r="A100" t="s">
        <v>284</v>
      </c>
      <c r="B100" t="s">
        <v>285</v>
      </c>
      <c r="C100" t="s">
        <v>286</v>
      </c>
      <c r="D100" t="s">
        <v>37</v>
      </c>
      <c r="E100" t="str">
        <f>"620"</f>
        <v>620</v>
      </c>
    </row>
    <row r="101" spans="1:5" x14ac:dyDescent="0.25">
      <c r="A101" t="s">
        <v>287</v>
      </c>
      <c r="B101" t="s">
        <v>288</v>
      </c>
      <c r="C101" t="s">
        <v>289</v>
      </c>
      <c r="D101" t="s">
        <v>29</v>
      </c>
      <c r="E101" t="str">
        <f>"630"</f>
        <v>630</v>
      </c>
    </row>
    <row r="102" spans="1:5" x14ac:dyDescent="0.25">
      <c r="A102" t="s">
        <v>290</v>
      </c>
      <c r="B102" t="s">
        <v>291</v>
      </c>
      <c r="C102" t="s">
        <v>292</v>
      </c>
      <c r="D102" t="s">
        <v>40</v>
      </c>
      <c r="E102" t="str">
        <f>"640"</f>
        <v>640</v>
      </c>
    </row>
    <row r="103" spans="1:5" x14ac:dyDescent="0.25">
      <c r="A103" t="s">
        <v>293</v>
      </c>
      <c r="B103" t="s">
        <v>294</v>
      </c>
      <c r="C103" t="s">
        <v>295</v>
      </c>
      <c r="D103" t="s">
        <v>37</v>
      </c>
      <c r="E103" t="str">
        <f>"650"</f>
        <v>650</v>
      </c>
    </row>
    <row r="104" spans="1:5" x14ac:dyDescent="0.25">
      <c r="A104" t="s">
        <v>296</v>
      </c>
      <c r="B104" t="s">
        <v>297</v>
      </c>
      <c r="C104" t="s">
        <v>298</v>
      </c>
      <c r="D104" t="s">
        <v>40</v>
      </c>
      <c r="E104" t="str">
        <f>"751"</f>
        <v>751</v>
      </c>
    </row>
    <row r="105" spans="1:5" x14ac:dyDescent="0.25">
      <c r="A105" t="s">
        <v>299</v>
      </c>
      <c r="B105" t="s">
        <v>300</v>
      </c>
      <c r="C105" t="s">
        <v>104</v>
      </c>
      <c r="D105" t="s">
        <v>37</v>
      </c>
      <c r="E105" t="str">
        <f>"151"</f>
        <v>151</v>
      </c>
    </row>
    <row r="106" spans="1:5" x14ac:dyDescent="0.25">
      <c r="A106" t="s">
        <v>301</v>
      </c>
      <c r="B106" t="s">
        <v>302</v>
      </c>
      <c r="C106" t="s">
        <v>43</v>
      </c>
      <c r="D106" t="s">
        <v>37</v>
      </c>
      <c r="E106" t="str">
        <f>"012"</f>
        <v>012</v>
      </c>
    </row>
    <row r="107" spans="1:5" x14ac:dyDescent="0.25">
      <c r="A107" t="s">
        <v>303</v>
      </c>
      <c r="B107" t="s">
        <v>304</v>
      </c>
      <c r="C107" t="s">
        <v>305</v>
      </c>
      <c r="D107" t="s">
        <v>33</v>
      </c>
      <c r="E107" t="str">
        <f>"660"</f>
        <v>660</v>
      </c>
    </row>
    <row r="108" spans="1:5" x14ac:dyDescent="0.25">
      <c r="A108" t="s">
        <v>306</v>
      </c>
      <c r="B108" t="s">
        <v>307</v>
      </c>
      <c r="C108" t="s">
        <v>308</v>
      </c>
      <c r="D108" t="s">
        <v>37</v>
      </c>
      <c r="E108" t="str">
        <f>"761"</f>
        <v>761</v>
      </c>
    </row>
    <row r="109" spans="1:5" x14ac:dyDescent="0.25">
      <c r="A109" t="s">
        <v>309</v>
      </c>
      <c r="B109" t="s">
        <v>310</v>
      </c>
      <c r="C109" t="s">
        <v>311</v>
      </c>
      <c r="D109" t="s">
        <v>40</v>
      </c>
      <c r="E109" t="str">
        <f>"670"</f>
        <v>670</v>
      </c>
    </row>
    <row r="110" spans="1:5" x14ac:dyDescent="0.25">
      <c r="A110" t="s">
        <v>312</v>
      </c>
      <c r="B110" t="s">
        <v>313</v>
      </c>
      <c r="C110" t="s">
        <v>195</v>
      </c>
      <c r="D110" t="s">
        <v>33</v>
      </c>
      <c r="E110" t="str">
        <f>"401"</f>
        <v>401</v>
      </c>
    </row>
    <row r="111" spans="1:5" x14ac:dyDescent="0.25">
      <c r="A111" t="s">
        <v>314</v>
      </c>
      <c r="B111" t="s">
        <v>315</v>
      </c>
      <c r="C111" t="s">
        <v>316</v>
      </c>
      <c r="D111" t="s">
        <v>40</v>
      </c>
      <c r="E111" t="str">
        <f>"680"</f>
        <v>680</v>
      </c>
    </row>
    <row r="112" spans="1:5" x14ac:dyDescent="0.25">
      <c r="A112" t="s">
        <v>317</v>
      </c>
      <c r="B112" t="s">
        <v>318</v>
      </c>
      <c r="C112" t="s">
        <v>319</v>
      </c>
      <c r="D112" t="s">
        <v>40</v>
      </c>
      <c r="E112" t="str">
        <f>"690"</f>
        <v>690</v>
      </c>
    </row>
    <row r="113" spans="1:5" x14ac:dyDescent="0.25">
      <c r="A113" t="s">
        <v>320</v>
      </c>
      <c r="B113" t="s">
        <v>321</v>
      </c>
      <c r="C113" t="s">
        <v>322</v>
      </c>
      <c r="D113" t="s">
        <v>37</v>
      </c>
      <c r="E113" t="str">
        <f>"700"</f>
        <v>700</v>
      </c>
    </row>
    <row r="114" spans="1:5" x14ac:dyDescent="0.25">
      <c r="A114" t="s">
        <v>323</v>
      </c>
      <c r="B114" t="s">
        <v>324</v>
      </c>
      <c r="C114" t="s">
        <v>325</v>
      </c>
      <c r="D114" t="s">
        <v>29</v>
      </c>
      <c r="E114" t="str">
        <f>"710"</f>
        <v>710</v>
      </c>
    </row>
    <row r="115" spans="1:5" x14ac:dyDescent="0.25">
      <c r="A115" t="s">
        <v>326</v>
      </c>
      <c r="B115" t="s">
        <v>327</v>
      </c>
      <c r="C115" t="s">
        <v>119</v>
      </c>
      <c r="D115" t="s">
        <v>37</v>
      </c>
      <c r="E115" t="str">
        <f>"720"</f>
        <v>720</v>
      </c>
    </row>
    <row r="116" spans="1:5" x14ac:dyDescent="0.25">
      <c r="A116" t="s">
        <v>328</v>
      </c>
      <c r="B116" t="s">
        <v>329</v>
      </c>
      <c r="C116" t="s">
        <v>262</v>
      </c>
      <c r="D116" t="s">
        <v>37</v>
      </c>
      <c r="E116" t="str">
        <f>"581"</f>
        <v>581</v>
      </c>
    </row>
    <row r="117" spans="1:5" x14ac:dyDescent="0.25">
      <c r="A117" t="s">
        <v>330</v>
      </c>
      <c r="B117" t="s">
        <v>331</v>
      </c>
      <c r="C117" t="s">
        <v>332</v>
      </c>
      <c r="D117" t="s">
        <v>37</v>
      </c>
      <c r="E117" t="str">
        <f>"730"</f>
        <v>730</v>
      </c>
    </row>
    <row r="118" spans="1:5" x14ac:dyDescent="0.25">
      <c r="A118" t="s">
        <v>333</v>
      </c>
      <c r="B118" t="s">
        <v>334</v>
      </c>
      <c r="C118" t="s">
        <v>335</v>
      </c>
      <c r="D118" t="s">
        <v>29</v>
      </c>
      <c r="E118" t="str">
        <f>"740"</f>
        <v>740</v>
      </c>
    </row>
    <row r="119" spans="1:5" x14ac:dyDescent="0.25">
      <c r="A119" t="s">
        <v>336</v>
      </c>
      <c r="B119" t="s">
        <v>337</v>
      </c>
      <c r="C119" t="s">
        <v>186</v>
      </c>
      <c r="D119" t="s">
        <v>37</v>
      </c>
      <c r="E119" t="str">
        <f>"371"</f>
        <v>371</v>
      </c>
    </row>
    <row r="120" spans="1:5" x14ac:dyDescent="0.25">
      <c r="A120" t="s">
        <v>338</v>
      </c>
      <c r="B120" t="s">
        <v>339</v>
      </c>
      <c r="C120" t="s">
        <v>298</v>
      </c>
      <c r="D120" t="s">
        <v>29</v>
      </c>
      <c r="E120" t="str">
        <f>"750"</f>
        <v>750</v>
      </c>
    </row>
    <row r="121" spans="1:5" x14ac:dyDescent="0.25">
      <c r="A121" t="s">
        <v>340</v>
      </c>
      <c r="B121" t="s">
        <v>341</v>
      </c>
      <c r="C121" t="s">
        <v>308</v>
      </c>
      <c r="D121" t="s">
        <v>37</v>
      </c>
      <c r="E121" t="str">
        <f>"760"</f>
        <v>760</v>
      </c>
    </row>
    <row r="122" spans="1:5" x14ac:dyDescent="0.25">
      <c r="A122" t="s">
        <v>342</v>
      </c>
      <c r="B122" t="s">
        <v>343</v>
      </c>
      <c r="C122" t="s">
        <v>344</v>
      </c>
      <c r="D122" t="s">
        <v>37</v>
      </c>
      <c r="E122" t="str">
        <f>"770"</f>
        <v>770</v>
      </c>
    </row>
    <row r="123" spans="1:5" x14ac:dyDescent="0.25">
      <c r="A123" t="s">
        <v>345</v>
      </c>
      <c r="B123" t="s">
        <v>346</v>
      </c>
      <c r="C123" t="s">
        <v>347</v>
      </c>
      <c r="D123" t="s">
        <v>29</v>
      </c>
      <c r="E123" t="str">
        <f>"780"</f>
        <v>780</v>
      </c>
    </row>
    <row r="124" spans="1:5" x14ac:dyDescent="0.25">
      <c r="A124" t="s">
        <v>348</v>
      </c>
      <c r="B124" t="s">
        <v>349</v>
      </c>
      <c r="C124" t="s">
        <v>46</v>
      </c>
      <c r="D124" t="s">
        <v>29</v>
      </c>
      <c r="E124" t="str">
        <f>"792"</f>
        <v>792</v>
      </c>
    </row>
    <row r="125" spans="1:5" x14ac:dyDescent="0.25">
      <c r="A125" t="s">
        <v>350</v>
      </c>
      <c r="B125" t="s">
        <v>351</v>
      </c>
      <c r="C125" t="s">
        <v>352</v>
      </c>
      <c r="D125" t="s">
        <v>40</v>
      </c>
      <c r="E125" t="str">
        <f>"800"</f>
        <v>800</v>
      </c>
    </row>
    <row r="126" spans="1:5" x14ac:dyDescent="0.25">
      <c r="A126" t="s">
        <v>353</v>
      </c>
      <c r="B126" t="s">
        <v>354</v>
      </c>
      <c r="C126" t="s">
        <v>82</v>
      </c>
      <c r="D126" t="s">
        <v>33</v>
      </c>
      <c r="E126" t="str">
        <f>"095"</f>
        <v>095</v>
      </c>
    </row>
    <row r="127" spans="1:5" x14ac:dyDescent="0.25">
      <c r="A127" t="s">
        <v>355</v>
      </c>
      <c r="B127" t="s">
        <v>356</v>
      </c>
      <c r="C127" t="s">
        <v>357</v>
      </c>
      <c r="D127" t="s">
        <v>40</v>
      </c>
      <c r="E127" t="str">
        <f>"810"</f>
        <v>810</v>
      </c>
    </row>
    <row r="128" spans="1:5" x14ac:dyDescent="0.25">
      <c r="A128" t="s">
        <v>358</v>
      </c>
      <c r="B128" t="s">
        <v>359</v>
      </c>
      <c r="C128" t="s">
        <v>73</v>
      </c>
      <c r="D128" t="s">
        <v>29</v>
      </c>
      <c r="E128" t="str">
        <f>"820"</f>
        <v>820</v>
      </c>
    </row>
    <row r="129" spans="1:5" x14ac:dyDescent="0.25">
      <c r="A129" t="s">
        <v>360</v>
      </c>
      <c r="B129" t="s">
        <v>361</v>
      </c>
      <c r="C129" t="s">
        <v>362</v>
      </c>
      <c r="D129" t="s">
        <v>29</v>
      </c>
      <c r="E129" t="str">
        <f>"830"</f>
        <v>830</v>
      </c>
    </row>
    <row r="130" spans="1:5" x14ac:dyDescent="0.25">
      <c r="A130" t="s">
        <v>363</v>
      </c>
      <c r="B130" t="s">
        <v>364</v>
      </c>
      <c r="C130" t="s">
        <v>286</v>
      </c>
      <c r="D130" t="s">
        <v>37</v>
      </c>
      <c r="E130" t="str">
        <f>"621"</f>
        <v>621</v>
      </c>
    </row>
    <row r="131" spans="1:5" x14ac:dyDescent="0.25">
      <c r="A131" t="s">
        <v>365</v>
      </c>
      <c r="B131" t="s">
        <v>365</v>
      </c>
      <c r="C131" t="s">
        <v>28</v>
      </c>
      <c r="E131" t="str">
        <f>"000111000"</f>
        <v>000111000</v>
      </c>
    </row>
    <row r="132" spans="1:5" x14ac:dyDescent="0.25">
      <c r="A132" t="s">
        <v>366</v>
      </c>
      <c r="B132" t="s">
        <v>366</v>
      </c>
      <c r="C132" t="s">
        <v>28</v>
      </c>
      <c r="D132" t="s">
        <v>40</v>
      </c>
      <c r="E132" t="str">
        <f>"987"</f>
        <v>987</v>
      </c>
    </row>
    <row r="133" spans="1:5" x14ac:dyDescent="0.25">
      <c r="A133" t="s">
        <v>367</v>
      </c>
      <c r="B133" t="s">
        <v>367</v>
      </c>
      <c r="C133" t="s">
        <v>368</v>
      </c>
      <c r="D133" t="s">
        <v>40</v>
      </c>
      <c r="E133" t="str">
        <f>"963"</f>
        <v>963</v>
      </c>
    </row>
    <row r="134" spans="1:5" x14ac:dyDescent="0.25">
      <c r="A134" t="s">
        <v>369</v>
      </c>
      <c r="B134" t="s">
        <v>369</v>
      </c>
      <c r="C134" t="s">
        <v>368</v>
      </c>
      <c r="D134" t="s">
        <v>37</v>
      </c>
      <c r="E134" t="str">
        <f>"964"</f>
        <v>964</v>
      </c>
    </row>
    <row r="135" spans="1:5" x14ac:dyDescent="0.25">
      <c r="A135" t="s">
        <v>370</v>
      </c>
      <c r="B135" t="s">
        <v>370</v>
      </c>
      <c r="C135" t="s">
        <v>28</v>
      </c>
      <c r="D135" t="s">
        <v>40</v>
      </c>
      <c r="E135" t="str">
        <f>"986"</f>
        <v>986</v>
      </c>
    </row>
    <row r="136" spans="1:5" x14ac:dyDescent="0.25">
      <c r="A136" t="s">
        <v>371</v>
      </c>
      <c r="B136" t="s">
        <v>372</v>
      </c>
      <c r="C136" t="s">
        <v>373</v>
      </c>
      <c r="D136" t="s">
        <v>29</v>
      </c>
      <c r="E136" t="str">
        <f>"840"</f>
        <v>840</v>
      </c>
    </row>
    <row r="137" spans="1:5" x14ac:dyDescent="0.25">
      <c r="A137" t="s">
        <v>374</v>
      </c>
      <c r="B137" t="s">
        <v>375</v>
      </c>
      <c r="C137" t="s">
        <v>67</v>
      </c>
      <c r="D137" t="s">
        <v>33</v>
      </c>
      <c r="E137" t="str">
        <f>"273"</f>
        <v>273</v>
      </c>
    </row>
    <row r="138" spans="1:5" x14ac:dyDescent="0.25">
      <c r="A138" t="s">
        <v>376</v>
      </c>
      <c r="B138" t="s">
        <v>377</v>
      </c>
      <c r="C138" t="s">
        <v>378</v>
      </c>
      <c r="D138" t="s">
        <v>40</v>
      </c>
      <c r="E138" t="str">
        <f>"850"</f>
        <v>850</v>
      </c>
    </row>
    <row r="139" spans="1:5" x14ac:dyDescent="0.25">
      <c r="A139" t="s">
        <v>379</v>
      </c>
      <c r="B139" t="s">
        <v>380</v>
      </c>
      <c r="C139" t="s">
        <v>107</v>
      </c>
      <c r="D139" t="s">
        <v>40</v>
      </c>
      <c r="E139" t="str">
        <f>"162"</f>
        <v>162</v>
      </c>
    </row>
    <row r="140" spans="1:5" x14ac:dyDescent="0.25">
      <c r="A140" t="s">
        <v>381</v>
      </c>
      <c r="B140" t="s">
        <v>382</v>
      </c>
      <c r="C140" t="s">
        <v>383</v>
      </c>
      <c r="D140" t="s">
        <v>37</v>
      </c>
      <c r="E140" t="str">
        <f>"860"</f>
        <v>860</v>
      </c>
    </row>
    <row r="141" spans="1:5" x14ac:dyDescent="0.25">
      <c r="A141" t="s">
        <v>384</v>
      </c>
      <c r="B141" t="s">
        <v>385</v>
      </c>
      <c r="C141" t="s">
        <v>305</v>
      </c>
      <c r="D141" t="s">
        <v>33</v>
      </c>
      <c r="E141" t="str">
        <f>"661"</f>
        <v>661</v>
      </c>
    </row>
    <row r="142" spans="1:5" x14ac:dyDescent="0.25">
      <c r="A142" t="s">
        <v>386</v>
      </c>
      <c r="B142" t="s">
        <v>387</v>
      </c>
      <c r="C142" t="s">
        <v>388</v>
      </c>
      <c r="D142" t="s">
        <v>37</v>
      </c>
      <c r="E142" t="str">
        <f>"870"</f>
        <v>870</v>
      </c>
    </row>
    <row r="143" spans="1:5" x14ac:dyDescent="0.25">
      <c r="A143" t="s">
        <v>389</v>
      </c>
      <c r="B143" t="s">
        <v>390</v>
      </c>
      <c r="C143" t="s">
        <v>391</v>
      </c>
      <c r="D143" t="s">
        <v>40</v>
      </c>
      <c r="E143" t="str">
        <f>"880"</f>
        <v>880</v>
      </c>
    </row>
    <row r="144" spans="1:5" x14ac:dyDescent="0.25">
      <c r="A144" t="s">
        <v>392</v>
      </c>
      <c r="B144" t="s">
        <v>393</v>
      </c>
      <c r="C144" t="s">
        <v>394</v>
      </c>
      <c r="D144" t="s">
        <v>40</v>
      </c>
      <c r="E144" t="str">
        <f>"890"</f>
        <v>890</v>
      </c>
    </row>
    <row r="145" spans="1:5" x14ac:dyDescent="0.25">
      <c r="A145" t="s">
        <v>395</v>
      </c>
      <c r="B145" t="s">
        <v>396</v>
      </c>
      <c r="C145" t="s">
        <v>217</v>
      </c>
      <c r="D145" t="s">
        <v>37</v>
      </c>
      <c r="E145" t="str">
        <f>"900"</f>
        <v>900</v>
      </c>
    </row>
    <row r="146" spans="1:5" x14ac:dyDescent="0.25">
      <c r="A146" t="s">
        <v>397</v>
      </c>
      <c r="B146" t="s">
        <v>398</v>
      </c>
      <c r="C146" t="s">
        <v>399</v>
      </c>
      <c r="D146" t="s">
        <v>40</v>
      </c>
      <c r="E146" t="str">
        <f>"910"</f>
        <v>910</v>
      </c>
    </row>
    <row r="147" spans="1:5" x14ac:dyDescent="0.25">
      <c r="A147" t="s">
        <v>400</v>
      </c>
      <c r="B147" t="s">
        <v>401</v>
      </c>
      <c r="C147" t="s">
        <v>402</v>
      </c>
      <c r="D147" t="s">
        <v>33</v>
      </c>
      <c r="E147" t="str">
        <f>"920"</f>
        <v>920</v>
      </c>
    </row>
    <row r="148" spans="1:5" x14ac:dyDescent="0.25">
      <c r="A148" t="s">
        <v>403</v>
      </c>
      <c r="B148" t="s">
        <v>404</v>
      </c>
      <c r="C148" t="s">
        <v>82</v>
      </c>
      <c r="D148" t="s">
        <v>33</v>
      </c>
      <c r="E148" t="str">
        <f>"097"</f>
        <v>097</v>
      </c>
    </row>
    <row r="149" spans="1:5" x14ac:dyDescent="0.25">
      <c r="A149" t="s">
        <v>405</v>
      </c>
      <c r="B149" t="s">
        <v>405</v>
      </c>
      <c r="C149" t="s">
        <v>368</v>
      </c>
      <c r="D149" t="s">
        <v>33</v>
      </c>
      <c r="E149" t="str">
        <f>"960"</f>
        <v>960</v>
      </c>
    </row>
    <row r="150" spans="1:5" x14ac:dyDescent="0.25">
      <c r="A150" t="s">
        <v>406</v>
      </c>
      <c r="B150" t="s">
        <v>407</v>
      </c>
      <c r="C150" t="s">
        <v>408</v>
      </c>
      <c r="D150" t="s">
        <v>40</v>
      </c>
      <c r="E150" t="str">
        <f>"930"</f>
        <v>930</v>
      </c>
    </row>
    <row r="151" spans="1:5" x14ac:dyDescent="0.25">
      <c r="A151" t="s">
        <v>409</v>
      </c>
      <c r="B151" t="s">
        <v>410</v>
      </c>
      <c r="C151" t="s">
        <v>151</v>
      </c>
      <c r="D151" t="s">
        <v>29</v>
      </c>
      <c r="E151" t="str">
        <f>"940"</f>
        <v>940</v>
      </c>
    </row>
    <row r="152" spans="1:5" x14ac:dyDescent="0.25">
      <c r="A152" t="s">
        <v>411</v>
      </c>
      <c r="B152" t="s">
        <v>412</v>
      </c>
      <c r="C152" t="s">
        <v>239</v>
      </c>
      <c r="D152" t="s">
        <v>29</v>
      </c>
      <c r="E152" t="str">
        <f>"950"</f>
        <v>950</v>
      </c>
    </row>
  </sheetData>
  <sheetProtection algorithmName="SHA-512" hashValue="9xis+qv+mz7Dy/RyaiD7rXlvuhTP4xciWEoBQr7eDS9+0x4aH1BqTqnVOcn9FaPiqIXYSZVtjVETHh78F4zjsA==" saltValue="g7tGbYxMi1OCAUrtd6Iwcg==" spinCount="100000" sheet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bc45f0-fb64-44cc-bf44-f9f8397c9796" xsi:nil="true"/>
    <lcf76f155ced4ddcb4097134ff3c332f xmlns="380bb2a7-dd8a-42b6-b2e4-6f17bbf1b25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DD4C04616E81499BC0A04B6F1D12A7" ma:contentTypeVersion="16" ma:contentTypeDescription="Create a new document." ma:contentTypeScope="" ma:versionID="893486dc09a18904522d2e246f3687a0">
  <xsd:schema xmlns:xsd="http://www.w3.org/2001/XMLSchema" xmlns:xs="http://www.w3.org/2001/XMLSchema" xmlns:p="http://schemas.microsoft.com/office/2006/metadata/properties" xmlns:ns2="380bb2a7-dd8a-42b6-b2e4-6f17bbf1b257" xmlns:ns3="88bc45f0-fb64-44cc-bf44-f9f8397c9796" targetNamespace="http://schemas.microsoft.com/office/2006/metadata/properties" ma:root="true" ma:fieldsID="b9341156fed5388727a30c1aa80d1347" ns2:_="" ns3:_="">
    <xsd:import namespace="380bb2a7-dd8a-42b6-b2e4-6f17bbf1b257"/>
    <xsd:import namespace="88bc45f0-fb64-44cc-bf44-f9f8397c97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bb2a7-dd8a-42b6-b2e4-6f17bbf1b2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ae4be1d-d524-4aa9-85d5-5e42c742cc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bc45f0-fb64-44cc-bf44-f9f8397c979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886416a-45cc-4096-817a-620d5f31d47e}" ma:internalName="TaxCatchAll" ma:showField="CatchAllData" ma:web="88bc45f0-fb64-44cc-bf44-f9f8397c97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0CC6E8-24E6-4876-AC29-9F6E658636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58C832-C960-48D3-9632-9D67DFF21A76}">
  <ds:schemaRefs>
    <ds:schemaRef ds:uri="http://purl.org/dc/terms/"/>
    <ds:schemaRef ds:uri="http://schemas.microsoft.com/office/2006/documentManagement/types"/>
    <ds:schemaRef ds:uri="380bb2a7-dd8a-42b6-b2e4-6f17bbf1b257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88bc45f0-fb64-44cc-bf44-f9f8397c979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A866931-DFC5-459E-AB68-91A40E6EC3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bb2a7-dd8a-42b6-b2e4-6f17bbf1b257"/>
    <ds:schemaRef ds:uri="88bc45f0-fb64-44cc-bf44-f9f8397c97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FY23 High-Poverty Schools</vt:lpstr>
      <vt:lpstr>FY23 Fiscal Equity Calculation</vt:lpstr>
      <vt:lpstr>FY23 Staffing Equity</vt:lpstr>
      <vt:lpstr>LEA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Debby Thompson</dc:creator>
  <cp:keywords/>
  <dc:description/>
  <cp:lastModifiedBy>Jillian Gentry-Winston</cp:lastModifiedBy>
  <cp:revision/>
  <dcterms:created xsi:type="dcterms:W3CDTF">2022-03-24T09:18:04Z</dcterms:created>
  <dcterms:modified xsi:type="dcterms:W3CDTF">2022-08-29T19:25:06Z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0x01010046DD4C04616E81499BC0A04B6F1D12A7</vt:lpwstr>
  </property>
  <property fmtid="{D5CDD505-2E9C-101B-9397-08002B2CF9AE}" pid="3" name="MediaServiceImageTags">
    <vt:lpwstr/>
  </property>
</Properties>
</file>