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doe.sharepoint.com/sites/tdoe/DCO/DCOteam/Shared Documents/TISA/TISA Resources/"/>
    </mc:Choice>
  </mc:AlternateContent>
  <xr:revisionPtr revIDLastSave="426" documentId="13_ncr:1_{13A5EA7B-A614-4316-AA41-3190193643D3}" xr6:coauthVersionLast="47" xr6:coauthVersionMax="47" xr10:uidLastSave="{6262A440-6549-4CC2-B34D-8D3F5833E83D}"/>
  <bookViews>
    <workbookView xWindow="1170" yWindow="675" windowWidth="17985" windowHeight="10845" xr2:uid="{2EE3191D-BFB5-4FD5-A7A9-F6D898626F33}"/>
  </bookViews>
  <sheets>
    <sheet name="TISA_FY27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35" i="1"/>
  <c r="D57" i="1"/>
  <c r="D49" i="1"/>
  <c r="D61" i="1"/>
  <c r="D55" i="1"/>
  <c r="D54" i="1"/>
  <c r="D53" i="1"/>
  <c r="D52" i="1"/>
  <c r="D51" i="1"/>
  <c r="D50" i="1"/>
  <c r="D60" i="1"/>
  <c r="D59" i="1"/>
  <c r="D58" i="1"/>
  <c r="D56" i="1"/>
  <c r="C62" i="1"/>
  <c r="E32" i="1"/>
  <c r="E33" i="1"/>
  <c r="E34" i="1"/>
  <c r="E36" i="1"/>
  <c r="E38" i="1"/>
  <c r="E39" i="1"/>
  <c r="E40" i="1"/>
  <c r="E41" i="1"/>
  <c r="E42" i="1"/>
  <c r="E43" i="1"/>
  <c r="E44" i="1"/>
  <c r="E45" i="1"/>
  <c r="C12" i="1"/>
  <c r="D8" i="1"/>
  <c r="D6" i="1"/>
  <c r="D27" i="1"/>
  <c r="D26" i="1"/>
  <c r="D24" i="1"/>
  <c r="D23" i="1"/>
  <c r="D11" i="1"/>
  <c r="D10" i="1"/>
  <c r="D9" i="1"/>
  <c r="D12" i="1"/>
  <c r="C25" i="1"/>
  <c r="D62" i="1" l="1"/>
  <c r="D25" i="1" s="1"/>
  <c r="C15" i="1"/>
  <c r="D15" i="1" s="1"/>
  <c r="C18" i="1"/>
  <c r="D18" i="1" s="1"/>
  <c r="C16" i="1"/>
  <c r="D16" i="1" s="1"/>
  <c r="C14" i="1"/>
  <c r="D14" i="1" s="1"/>
  <c r="C17" i="1"/>
  <c r="D17" i="1" s="1"/>
  <c r="C19" i="1"/>
  <c r="D19" i="1" s="1"/>
  <c r="C13" i="1"/>
  <c r="D13" i="1" s="1"/>
  <c r="C21" i="1"/>
  <c r="D21" i="1" s="1"/>
  <c r="C20" i="1"/>
  <c r="D20" i="1" s="1"/>
  <c r="D29" i="1" l="1"/>
</calcChain>
</file>

<file path=xl/sharedStrings.xml><?xml version="1.0" encoding="utf-8"?>
<sst xmlns="http://schemas.openxmlformats.org/spreadsheetml/2006/main" count="110" uniqueCount="71">
  <si>
    <r>
      <rPr>
        <b/>
        <sz val="11"/>
        <color rgb="FF000000"/>
        <rFont val="Calibri"/>
      </rPr>
      <t>Directions:</t>
    </r>
    <r>
      <rPr>
        <sz val="11"/>
        <color rgb="FF000000"/>
        <rFont val="Calibri"/>
      </rPr>
      <t xml:space="preserve"> Using the TISA Rules (link available below), enter the number of students/services in only the yellow highlighted cells (labeled "Students") to project the amount FY27 TISA funding generated.</t>
    </r>
  </si>
  <si>
    <t>** Funding amounts shown are proposed, they are not finalized as of 2/18/2026</t>
  </si>
  <si>
    <t>TISA Rules (updated June 2024)</t>
  </si>
  <si>
    <t>TISA - FY27 Allocations Calculator</t>
  </si>
  <si>
    <t>Element</t>
  </si>
  <si>
    <t>Amount</t>
  </si>
  <si>
    <t>Students/Services</t>
  </si>
  <si>
    <t>Funding</t>
  </si>
  <si>
    <t>Base</t>
  </si>
  <si>
    <t xml:space="preserve">Students </t>
  </si>
  <si>
    <t>WEIGHTS</t>
  </si>
  <si>
    <t>Economically Disadvantaged</t>
  </si>
  <si>
    <t>Concentrated Poverty</t>
  </si>
  <si>
    <t>Small</t>
  </si>
  <si>
    <t>Sparse</t>
  </si>
  <si>
    <t>ULN 1</t>
  </si>
  <si>
    <t>ULN 2</t>
  </si>
  <si>
    <t>ULN 3</t>
  </si>
  <si>
    <t>ULN 4</t>
  </si>
  <si>
    <t>ULN 5</t>
  </si>
  <si>
    <t>ULN 6</t>
  </si>
  <si>
    <t>ULN 7</t>
  </si>
  <si>
    <t>ULN 8</t>
  </si>
  <si>
    <t>ULN 9</t>
  </si>
  <si>
    <t>ULN 10</t>
  </si>
  <si>
    <t>DIRECT</t>
  </si>
  <si>
    <t>K-3 Literacy</t>
  </si>
  <si>
    <t>4th Grade Supports</t>
  </si>
  <si>
    <t>CTE*</t>
  </si>
  <si>
    <t>Varies</t>
  </si>
  <si>
    <t>ACT (per test)</t>
  </si>
  <si>
    <t>Charter (Estimated)</t>
  </si>
  <si>
    <t>OUTCOMES- TBD</t>
  </si>
  <si>
    <t>TOTAL</t>
  </si>
  <si>
    <t>Unique Learning Needs (ULN) Funding Details</t>
  </si>
  <si>
    <t>ULN Breakouts</t>
  </si>
  <si>
    <t>ULN Code</t>
  </si>
  <si>
    <t>Weights</t>
  </si>
  <si>
    <t>Students</t>
  </si>
  <si>
    <t>SPED Option 1</t>
  </si>
  <si>
    <t>SPED Option 2</t>
  </si>
  <si>
    <t>SPED Option 3</t>
  </si>
  <si>
    <t>SPED Option 4</t>
  </si>
  <si>
    <t>SPED Option 5</t>
  </si>
  <si>
    <t>SPED Option 6</t>
  </si>
  <si>
    <t>SPED Option 7</t>
  </si>
  <si>
    <t>SPED Option 8</t>
  </si>
  <si>
    <t>SPED Option 9</t>
  </si>
  <si>
    <t>SPED Option 10</t>
  </si>
  <si>
    <t>English Learner: Tier 1</t>
  </si>
  <si>
    <t>English Learner: Tier 2</t>
  </si>
  <si>
    <t>English Learner: Tier 3</t>
  </si>
  <si>
    <t>Characteristics of Dyslexia</t>
  </si>
  <si>
    <t>CTE Funding Details</t>
  </si>
  <si>
    <t>Please note CTE ADM is not a count of students enrolled in CTE courses. CTE ADM is a calculation of how much time of a student's standard day is spent in CTE courses.</t>
  </si>
  <si>
    <t>CTE Level/Year</t>
  </si>
  <si>
    <t>Level 1, Year 1</t>
  </si>
  <si>
    <t>Level 1, Year 2</t>
  </si>
  <si>
    <t>Level 1, Year 3</t>
  </si>
  <si>
    <t>Level 1, Year 4</t>
  </si>
  <si>
    <t>Level 2, Year 1</t>
  </si>
  <si>
    <t>Level 2, Year 2</t>
  </si>
  <si>
    <t>Level 2, Year 3</t>
  </si>
  <si>
    <t>Level 2, Year 4</t>
  </si>
  <si>
    <t>Level 3, Year 1</t>
  </si>
  <si>
    <t>Level 3, Year 2</t>
  </si>
  <si>
    <t>Level 3, Year 3</t>
  </si>
  <si>
    <t>Level 3, Year 4</t>
  </si>
  <si>
    <t>Additional Funding for High-Cost Programs</t>
  </si>
  <si>
    <t>Total CTE</t>
  </si>
  <si>
    <t>End of the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</si>
</sst>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5A5A5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center"/>
    </xf>
    <xf numFmtId="44" fontId="0" fillId="0" borderId="0" xfId="0" applyNumberFormat="1"/>
    <xf numFmtId="43" fontId="0" fillId="0" borderId="0" xfId="0" applyNumberFormat="1"/>
    <xf numFmtId="9" fontId="0" fillId="0" borderId="0" xfId="3" applyFont="1"/>
    <xf numFmtId="9" fontId="0" fillId="0" borderId="0" xfId="3" applyFont="1" applyBorder="1"/>
    <xf numFmtId="0" fontId="0" fillId="4" borderId="2" xfId="0" applyFill="1" applyBorder="1"/>
    <xf numFmtId="0" fontId="2" fillId="0" borderId="0" xfId="0" applyFont="1"/>
    <xf numFmtId="0" fontId="3" fillId="0" borderId="0" xfId="4"/>
    <xf numFmtId="44" fontId="0" fillId="0" borderId="0" xfId="2" applyFont="1"/>
    <xf numFmtId="43" fontId="0" fillId="0" borderId="0" xfId="1" applyFont="1" applyFill="1" applyBorder="1"/>
    <xf numFmtId="44" fontId="0" fillId="0" borderId="0" xfId="2" applyFont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0" borderId="3" xfId="0" applyFont="1" applyBorder="1"/>
    <xf numFmtId="44" fontId="2" fillId="0" borderId="3" xfId="0" applyNumberFormat="1" applyFont="1" applyBorder="1"/>
    <xf numFmtId="0" fontId="5" fillId="0" borderId="0" xfId="0" applyFont="1"/>
    <xf numFmtId="44" fontId="5" fillId="0" borderId="0" xfId="0" applyNumberFormat="1" applyFont="1"/>
    <xf numFmtId="0" fontId="4" fillId="0" borderId="3" xfId="0" applyFont="1" applyBorder="1"/>
    <xf numFmtId="9" fontId="0" fillId="0" borderId="0" xfId="0" applyNumberFormat="1"/>
    <xf numFmtId="0" fontId="0" fillId="3" borderId="0" xfId="0" applyFill="1" applyAlignment="1">
      <alignment horizontal="center" vertical="center"/>
    </xf>
    <xf numFmtId="164" fontId="5" fillId="0" borderId="0" xfId="0" applyNumberFormat="1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left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3" fontId="0" fillId="3" borderId="0" xfId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5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0" fillId="6" borderId="7" xfId="0" applyFont="1" applyFill="1" applyBorder="1" applyAlignment="1">
      <alignment horizontal="center" vertical="center" wrapText="1"/>
    </xf>
    <xf numFmtId="0" fontId="0" fillId="6" borderId="8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5" fillId="8" borderId="4" xfId="0" applyFont="1" applyFill="1" applyBorder="1"/>
    <xf numFmtId="0" fontId="5" fillId="8" borderId="5" xfId="0" applyFont="1" applyFill="1" applyBorder="1"/>
    <xf numFmtId="0" fontId="5" fillId="8" borderId="6" xfId="0" applyFont="1" applyFill="1" applyBorder="1"/>
    <xf numFmtId="43" fontId="2" fillId="0" borderId="3" xfId="1" applyFont="1" applyBorder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border>
        <bottom style="medium">
          <color rgb="FF000000"/>
        </bottom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  <alignment horizontal="center" vertical="center"/>
    </dxf>
    <dxf>
      <numFmt numFmtId="13" formatCode="0%"/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91EF7D-0E3D-4CEB-8CA3-44BDE88114B9}" name="Table2" displayName="Table2" ref="A31:E45" totalsRowShown="0" headerRowDxfId="16" headerRowBorderDxfId="14" tableBorderDxfId="15">
  <autoFilter ref="A31:E45" xr:uid="{3E91EF7D-0E3D-4CEB-8CA3-44BDE88114B9}"/>
  <tableColumns count="5">
    <tableColumn id="1" xr3:uid="{0B8EE0DA-8C09-46BA-A646-61B7D2A450DB}" name="ULN Breakouts"/>
    <tableColumn id="2" xr3:uid="{858DB49F-08D9-4551-B22F-260770A7338A}" name="ULN Code"/>
    <tableColumn id="4" xr3:uid="{CF3B583E-EB57-4C74-BE9D-A1C6E592E76E}" name="Weights" dataDxfId="13"/>
    <tableColumn id="5" xr3:uid="{850E3AC9-B67E-47CF-B49D-EF4F47B4C61B}" name="Students" dataDxfId="12"/>
    <tableColumn id="3" xr3:uid="{ABFE4B3E-CCC3-420A-9D45-71F498A18E3F}" name="Amount" dataDxfId="11" dataCellStyle="Comma">
      <calculatedColumnFormula>IFERROR(Table2[[#This Row],[Students]]*Table2[[#This Row],[Weights]]*$B$6,0)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5824E4D-7D23-4451-AE98-CAB4E3234274}" name="Table3" displayName="Table3" ref="A48:D62" totalsRowShown="0" headerRowDxfId="10" headerRowBorderDxfId="8" tableBorderDxfId="9">
  <autoFilter ref="A48:D62" xr:uid="{B5824E4D-7D23-4451-AE98-CAB4E3234274}"/>
  <tableColumns count="4">
    <tableColumn id="1" xr3:uid="{FAA45C85-6B59-48E2-8835-C62D835CA46B}" name="CTE Level/Year" dataDxfId="7"/>
    <tableColumn id="4" xr3:uid="{C6BED289-396F-474C-8FBD-045A1E9C4E71}" name="Amount" dataDxfId="6"/>
    <tableColumn id="2" xr3:uid="{2F59D5EC-9F01-424C-8BE0-9747AC63248C}" name="Students/Services" dataDxfId="5" dataCellStyle="Comma"/>
    <tableColumn id="3" xr3:uid="{A97E4FD6-1A17-4DC7-BCD6-673A5237CE76}" name="Funding" dataDxfId="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A8AB76-865E-4D05-9138-2B7B9371FD18}" name="Table1" displayName="Table1" ref="A5:D29" totalsRowShown="0" headerRowDxfId="3" headerRowBorderDxfId="1" tableBorderDxfId="2">
  <autoFilter ref="A5:D29" xr:uid="{C3A8AB76-865E-4D05-9138-2B7B9371FD18}"/>
  <tableColumns count="4">
    <tableColumn id="1" xr3:uid="{EBD56B17-A8BD-483B-8D72-74D34DA3BAF6}" name="Element"/>
    <tableColumn id="2" xr3:uid="{864DB208-3489-4F55-A252-CD806D53E796}" name="Amount"/>
    <tableColumn id="4" xr3:uid="{559B9B40-6D83-47EE-B91A-8C93C4DA560A}" name="Students/Services"/>
    <tableColumn id="8" xr3:uid="{F6E4C0D4-4B2B-4433-B65F-1306A1A2C822}" name="Funding" dataDxfId="0" dataCellStyle="Currenc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ublications.tnsosfiles.com/rules/0520/0520-12/0520-12-05.20240623.pdf" TargetMode="Externa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25D7E-8093-425B-A206-B70BC38312B5}">
  <dimension ref="A1:M63"/>
  <sheetViews>
    <sheetView tabSelected="1" workbookViewId="0">
      <selection activeCell="E48" sqref="E48"/>
    </sheetView>
  </sheetViews>
  <sheetFormatPr defaultRowHeight="15"/>
  <cols>
    <col min="1" max="1" width="31.7109375" customWidth="1"/>
    <col min="2" max="2" width="16.85546875" customWidth="1"/>
    <col min="3" max="3" width="19.140625" bestFit="1" customWidth="1"/>
    <col min="4" max="4" width="19.140625" customWidth="1"/>
    <col min="5" max="5" width="14.85546875" customWidth="1"/>
    <col min="6" max="6" width="13.5703125" customWidth="1"/>
    <col min="7" max="7" width="11.140625" bestFit="1" customWidth="1"/>
    <col min="8" max="8" width="19.140625" customWidth="1"/>
    <col min="9" max="9" width="14.5703125" bestFit="1" customWidth="1"/>
    <col min="10" max="10" width="24.42578125" customWidth="1"/>
    <col min="11" max="11" width="12.7109375" customWidth="1"/>
    <col min="12" max="12" width="14.28515625" customWidth="1"/>
    <col min="14" max="14" width="15" customWidth="1"/>
  </cols>
  <sheetData>
    <row r="1" spans="1:13" ht="45" customHeight="1">
      <c r="A1" s="25" t="s">
        <v>0</v>
      </c>
      <c r="B1" s="25"/>
      <c r="C1" s="25"/>
      <c r="D1" s="25"/>
    </row>
    <row r="2" spans="1:13">
      <c r="A2" t="s">
        <v>1</v>
      </c>
    </row>
    <row r="3" spans="1:13">
      <c r="A3" s="10" t="s">
        <v>2</v>
      </c>
    </row>
    <row r="4" spans="1:13">
      <c r="A4" s="26" t="s">
        <v>3</v>
      </c>
      <c r="B4" s="27"/>
      <c r="C4" s="27"/>
      <c r="D4" s="28"/>
      <c r="E4" s="9"/>
      <c r="F4" s="9"/>
      <c r="G4" s="9"/>
      <c r="H4" s="9"/>
      <c r="I4" s="1"/>
      <c r="J4" s="1"/>
      <c r="K4" s="1"/>
      <c r="L4" s="1"/>
      <c r="M4" s="1"/>
    </row>
    <row r="5" spans="1:13">
      <c r="A5" s="14" t="s">
        <v>4</v>
      </c>
      <c r="B5" s="15" t="s">
        <v>5</v>
      </c>
      <c r="C5" s="14" t="s">
        <v>6</v>
      </c>
      <c r="D5" s="15" t="s">
        <v>7</v>
      </c>
      <c r="E5" s="9"/>
    </row>
    <row r="6" spans="1:13">
      <c r="A6" t="s">
        <v>8</v>
      </c>
      <c r="B6" s="4">
        <v>7530</v>
      </c>
      <c r="C6" s="29" t="s">
        <v>9</v>
      </c>
      <c r="D6" s="13">
        <f>IFERROR(B6*C6,0)</f>
        <v>0</v>
      </c>
      <c r="E6" s="4"/>
      <c r="F6" s="5"/>
      <c r="G6" s="6"/>
    </row>
    <row r="7" spans="1:13">
      <c r="A7" s="2" t="s">
        <v>10</v>
      </c>
      <c r="B7" s="3"/>
      <c r="C7" s="30"/>
      <c r="D7" s="3"/>
    </row>
    <row r="8" spans="1:13">
      <c r="A8" t="s">
        <v>11</v>
      </c>
      <c r="B8" s="7">
        <v>0.25</v>
      </c>
      <c r="C8" s="29" t="s">
        <v>9</v>
      </c>
      <c r="D8" s="13">
        <f>IFERROR(C8*B8*$B$6,0)</f>
        <v>0</v>
      </c>
      <c r="E8" s="5"/>
    </row>
    <row r="9" spans="1:13">
      <c r="A9" t="s">
        <v>12</v>
      </c>
      <c r="B9" s="7">
        <v>0.05</v>
      </c>
      <c r="C9" s="29" t="s">
        <v>9</v>
      </c>
      <c r="D9" s="13">
        <f>IFERROR(C9*B9*$B$6,0)</f>
        <v>0</v>
      </c>
      <c r="E9" s="5"/>
    </row>
    <row r="10" spans="1:13">
      <c r="A10" t="s">
        <v>13</v>
      </c>
      <c r="B10" s="7">
        <v>0.05</v>
      </c>
      <c r="C10" s="29" t="s">
        <v>9</v>
      </c>
      <c r="D10" s="13">
        <f>IFERROR(C10*B10*$B$6,0)</f>
        <v>0</v>
      </c>
      <c r="E10" s="5"/>
    </row>
    <row r="11" spans="1:13">
      <c r="A11" t="s">
        <v>14</v>
      </c>
      <c r="B11" s="7">
        <v>0.05</v>
      </c>
      <c r="C11" s="29" t="s">
        <v>9</v>
      </c>
      <c r="D11" s="13">
        <f>IFERROR(C11*B11*$B$6,0)</f>
        <v>0</v>
      </c>
      <c r="E11" s="5"/>
    </row>
    <row r="12" spans="1:13">
      <c r="A12" t="s">
        <v>15</v>
      </c>
      <c r="B12" s="7">
        <v>0.15</v>
      </c>
      <c r="C12" s="31">
        <f>SUMIFS($E$32:$E$45,$B$32:$B$45,1)</f>
        <v>0</v>
      </c>
      <c r="D12" s="13">
        <f>IFERROR(C12*B12*$B$6,0)</f>
        <v>0</v>
      </c>
      <c r="E12" s="5"/>
    </row>
    <row r="13" spans="1:13">
      <c r="A13" t="s">
        <v>16</v>
      </c>
      <c r="B13" s="7">
        <v>0.2</v>
      </c>
      <c r="C13" s="31">
        <f>SUMIFS($E$32:$E$45,$B$32:$B$45,2)</f>
        <v>0</v>
      </c>
      <c r="D13" s="13">
        <f>IFERROR(C13*B13*$B$6,0)</f>
        <v>0</v>
      </c>
      <c r="E13" s="5"/>
    </row>
    <row r="14" spans="1:13">
      <c r="A14" t="s">
        <v>17</v>
      </c>
      <c r="B14" s="7">
        <v>0.4</v>
      </c>
      <c r="C14" s="31">
        <f>SUMIFS($E$32:$E$45,$B$32:$B$45,3)</f>
        <v>0</v>
      </c>
      <c r="D14" s="13">
        <f>IFERROR(C14*B14*$B$6,0)</f>
        <v>0</v>
      </c>
      <c r="E14" s="5"/>
    </row>
    <row r="15" spans="1:13">
      <c r="A15" t="s">
        <v>18</v>
      </c>
      <c r="B15" s="7">
        <v>0.6</v>
      </c>
      <c r="C15" s="31">
        <f>SUMIFS($E$32:$E$45,$B$32:$B$45,4)</f>
        <v>0</v>
      </c>
      <c r="D15" s="13">
        <f>IFERROR(C15*B15*$B$6,0)</f>
        <v>0</v>
      </c>
      <c r="E15" s="5"/>
    </row>
    <row r="16" spans="1:13">
      <c r="A16" t="s">
        <v>19</v>
      </c>
      <c r="B16" s="7">
        <v>0.7</v>
      </c>
      <c r="C16" s="31">
        <f>SUMIFS($E$32:$E$45,$B$32:$B$45,5)</f>
        <v>0</v>
      </c>
      <c r="D16" s="13">
        <f>IFERROR(C16*B16*$B$6,0)</f>
        <v>0</v>
      </c>
      <c r="E16" s="5"/>
    </row>
    <row r="17" spans="1:5">
      <c r="A17" t="s">
        <v>20</v>
      </c>
      <c r="B17" s="7">
        <v>0.75</v>
      </c>
      <c r="C17" s="31">
        <f>SUMIFS($E$32:$E$45,$B$32:$B$45,6)</f>
        <v>0</v>
      </c>
      <c r="D17" s="13">
        <f>IFERROR(C17*B17*$B$6,0)</f>
        <v>0</v>
      </c>
      <c r="E17" s="5"/>
    </row>
    <row r="18" spans="1:5">
      <c r="A18" t="s">
        <v>21</v>
      </c>
      <c r="B18" s="7">
        <v>0.8</v>
      </c>
      <c r="C18" s="31">
        <f>SUMIFS($E$32:$E$45,$B$32:$B$45,7)</f>
        <v>0</v>
      </c>
      <c r="D18" s="13">
        <f>IFERROR(C18*B18*$B$6,0)</f>
        <v>0</v>
      </c>
      <c r="E18" s="5"/>
    </row>
    <row r="19" spans="1:5">
      <c r="A19" t="s">
        <v>22</v>
      </c>
      <c r="B19" s="7">
        <v>1</v>
      </c>
      <c r="C19" s="31">
        <f>SUMIFS($E$32:$E$45,$B$32:$B$45,8)</f>
        <v>0</v>
      </c>
      <c r="D19" s="13">
        <f>IFERROR(C19*B19*$B$6,0)</f>
        <v>0</v>
      </c>
      <c r="E19" s="5"/>
    </row>
    <row r="20" spans="1:5">
      <c r="A20" t="s">
        <v>23</v>
      </c>
      <c r="B20" s="7">
        <v>1.25</v>
      </c>
      <c r="C20" s="31">
        <f>SUMIFS($E$32:$E$45,$B$32:$B$45,9)</f>
        <v>0</v>
      </c>
      <c r="D20" s="13">
        <f>IFERROR(C20*B20*$B$6,0)</f>
        <v>0</v>
      </c>
      <c r="E20" s="5"/>
    </row>
    <row r="21" spans="1:5">
      <c r="A21" t="s">
        <v>24</v>
      </c>
      <c r="B21" s="7">
        <v>1.5</v>
      </c>
      <c r="C21" s="31">
        <f>SUMIFS($E$32:$E$45,$B$32:$B$45,10)</f>
        <v>0</v>
      </c>
      <c r="D21" s="13">
        <f>IFERROR(C21*B21*$B$6,0)</f>
        <v>0</v>
      </c>
      <c r="E21" s="5"/>
    </row>
    <row r="22" spans="1:5">
      <c r="A22" s="2" t="s">
        <v>25</v>
      </c>
      <c r="B22" s="2"/>
      <c r="C22" s="30"/>
      <c r="D22" s="3"/>
    </row>
    <row r="23" spans="1:5">
      <c r="A23" t="s">
        <v>26</v>
      </c>
      <c r="B23" s="4">
        <v>500</v>
      </c>
      <c r="C23" s="29" t="s">
        <v>9</v>
      </c>
      <c r="D23" s="13">
        <f>IFERROR(B23*C23,0)</f>
        <v>0</v>
      </c>
      <c r="E23" s="4"/>
    </row>
    <row r="24" spans="1:5" ht="15.75" customHeight="1">
      <c r="A24" t="s">
        <v>27</v>
      </c>
      <c r="B24" s="4">
        <v>500</v>
      </c>
      <c r="C24" s="29" t="s">
        <v>9</v>
      </c>
      <c r="D24" s="13">
        <f>IFERROR(B24*C24,0)</f>
        <v>0</v>
      </c>
      <c r="E24" s="4"/>
    </row>
    <row r="25" spans="1:5">
      <c r="A25" t="s">
        <v>28</v>
      </c>
      <c r="B25" s="4" t="s">
        <v>29</v>
      </c>
      <c r="C25" s="32">
        <f>C62</f>
        <v>0</v>
      </c>
      <c r="D25" s="13">
        <f>IFERROR(D62,0)</f>
        <v>0</v>
      </c>
      <c r="E25" s="4"/>
    </row>
    <row r="26" spans="1:5">
      <c r="A26" t="s">
        <v>30</v>
      </c>
      <c r="B26" s="4">
        <v>43</v>
      </c>
      <c r="C26" s="29" t="s">
        <v>9</v>
      </c>
      <c r="D26" s="13">
        <f>IFERROR(B26*C26,0)</f>
        <v>0</v>
      </c>
      <c r="E26" s="4"/>
    </row>
    <row r="27" spans="1:5">
      <c r="A27" t="s">
        <v>31</v>
      </c>
      <c r="B27" s="11">
        <v>475</v>
      </c>
      <c r="C27" s="29" t="s">
        <v>9</v>
      </c>
      <c r="D27" s="13">
        <f>IFERROR(B27*C27,0)</f>
        <v>0</v>
      </c>
      <c r="E27" s="4"/>
    </row>
    <row r="28" spans="1:5">
      <c r="A28" s="2" t="s">
        <v>32</v>
      </c>
      <c r="B28" s="8"/>
      <c r="C28" s="8"/>
      <c r="D28" s="8"/>
      <c r="E28" s="4"/>
    </row>
    <row r="29" spans="1:5">
      <c r="A29" s="16" t="s">
        <v>33</v>
      </c>
      <c r="B29" s="16"/>
      <c r="C29" s="16"/>
      <c r="D29" s="17">
        <f>IFERROR(SUM(D6:D27),0)</f>
        <v>0</v>
      </c>
    </row>
    <row r="30" spans="1:5">
      <c r="A30" s="33" t="s">
        <v>34</v>
      </c>
      <c r="B30" s="34"/>
      <c r="C30" s="34"/>
      <c r="D30" s="34"/>
      <c r="E30" s="35"/>
    </row>
    <row r="31" spans="1:5">
      <c r="A31" s="36" t="s">
        <v>35</v>
      </c>
      <c r="B31" s="36" t="s">
        <v>36</v>
      </c>
      <c r="C31" s="36" t="s">
        <v>37</v>
      </c>
      <c r="D31" s="36" t="s">
        <v>38</v>
      </c>
      <c r="E31" s="36" t="s">
        <v>5</v>
      </c>
    </row>
    <row r="32" spans="1:5">
      <c r="A32" t="s">
        <v>39</v>
      </c>
      <c r="B32">
        <v>1</v>
      </c>
      <c r="C32" s="21">
        <v>0.15</v>
      </c>
      <c r="D32" s="22" t="s">
        <v>9</v>
      </c>
      <c r="E32" s="12">
        <f>IFERROR(Table2[[#This Row],[Students]]*Table2[[#This Row],[Weights]]*$B$6,0)</f>
        <v>0</v>
      </c>
    </row>
    <row r="33" spans="1:5">
      <c r="A33" t="s">
        <v>40</v>
      </c>
      <c r="B33">
        <v>2</v>
      </c>
      <c r="C33" s="21">
        <v>0.2</v>
      </c>
      <c r="D33" s="22" t="s">
        <v>9</v>
      </c>
      <c r="E33" s="12">
        <f>IFERROR(Table2[[#This Row],[Students]]*Table2[[#This Row],[Weights]]*$B$6,0)</f>
        <v>0</v>
      </c>
    </row>
    <row r="34" spans="1:5">
      <c r="A34" t="s">
        <v>41</v>
      </c>
      <c r="B34">
        <v>3</v>
      </c>
      <c r="C34" s="21">
        <v>0.4</v>
      </c>
      <c r="D34" s="22" t="s">
        <v>9</v>
      </c>
      <c r="E34" s="12">
        <f>IFERROR(Table2[[#This Row],[Students]]*Table2[[#This Row],[Weights]]*$B$6,0)</f>
        <v>0</v>
      </c>
    </row>
    <row r="35" spans="1:5">
      <c r="A35" t="s">
        <v>42</v>
      </c>
      <c r="B35">
        <v>6</v>
      </c>
      <c r="C35" s="21">
        <v>0.75</v>
      </c>
      <c r="D35" s="22" t="s">
        <v>9</v>
      </c>
      <c r="E35" s="12">
        <f>IFERROR(Table2[[#This Row],[Students]]*Table2[[#This Row],[Weights]]*$B$6,0)</f>
        <v>0</v>
      </c>
    </row>
    <row r="36" spans="1:5">
      <c r="A36" t="s">
        <v>43</v>
      </c>
      <c r="B36">
        <v>7</v>
      </c>
      <c r="C36" s="21">
        <v>0.8</v>
      </c>
      <c r="D36" s="22" t="s">
        <v>9</v>
      </c>
      <c r="E36" s="12">
        <f>IFERROR(Table2[[#This Row],[Students]]*Table2[[#This Row],[Weights]]*$B$6,0)</f>
        <v>0</v>
      </c>
    </row>
    <row r="37" spans="1:5">
      <c r="A37" t="s">
        <v>44</v>
      </c>
      <c r="B37">
        <v>8</v>
      </c>
      <c r="C37" s="21">
        <v>1</v>
      </c>
      <c r="D37" s="22" t="s">
        <v>9</v>
      </c>
      <c r="E37" s="12">
        <f>IFERROR(Table2[[#This Row],[Students]]*Table2[[#This Row],[Weights]]*$B$6,0)</f>
        <v>0</v>
      </c>
    </row>
    <row r="38" spans="1:5">
      <c r="A38" t="s">
        <v>45</v>
      </c>
      <c r="B38">
        <v>9</v>
      </c>
      <c r="C38" s="21">
        <v>1.25</v>
      </c>
      <c r="D38" s="22" t="s">
        <v>9</v>
      </c>
      <c r="E38" s="12">
        <f>IFERROR(Table2[[#This Row],[Students]]*Table2[[#This Row],[Weights]]*$B$6,0)</f>
        <v>0</v>
      </c>
    </row>
    <row r="39" spans="1:5">
      <c r="A39" t="s">
        <v>46</v>
      </c>
      <c r="B39">
        <v>9</v>
      </c>
      <c r="C39" s="21">
        <v>1.25</v>
      </c>
      <c r="D39" s="22" t="s">
        <v>9</v>
      </c>
      <c r="E39" s="12">
        <f>IFERROR(Table2[[#This Row],[Students]]*Table2[[#This Row],[Weights]]*$B$6,0)</f>
        <v>0</v>
      </c>
    </row>
    <row r="40" spans="1:5">
      <c r="A40" t="s">
        <v>47</v>
      </c>
      <c r="B40">
        <v>10</v>
      </c>
      <c r="C40" s="21">
        <v>1.5</v>
      </c>
      <c r="D40" s="22" t="s">
        <v>9</v>
      </c>
      <c r="E40" s="12">
        <f>IFERROR(Table2[[#This Row],[Students]]*Table2[[#This Row],[Weights]]*$B$6,0)</f>
        <v>0</v>
      </c>
    </row>
    <row r="41" spans="1:5">
      <c r="A41" t="s">
        <v>48</v>
      </c>
      <c r="B41">
        <v>10</v>
      </c>
      <c r="C41" s="21">
        <v>1.5</v>
      </c>
      <c r="D41" s="22" t="s">
        <v>9</v>
      </c>
      <c r="E41" s="12">
        <f>IFERROR(Table2[[#This Row],[Students]]*Table2[[#This Row],[Weights]]*$B$6,0)</f>
        <v>0</v>
      </c>
    </row>
    <row r="42" spans="1:5">
      <c r="A42" t="s">
        <v>49</v>
      </c>
      <c r="B42">
        <v>2</v>
      </c>
      <c r="C42" s="21">
        <v>0.2</v>
      </c>
      <c r="D42" s="22" t="s">
        <v>9</v>
      </c>
      <c r="E42" s="12">
        <f>IFERROR(Table2[[#This Row],[Students]]*Table2[[#This Row],[Weights]]*$B$6,0)</f>
        <v>0</v>
      </c>
    </row>
    <row r="43" spans="1:5">
      <c r="A43" t="s">
        <v>50</v>
      </c>
      <c r="B43">
        <v>4</v>
      </c>
      <c r="C43" s="21">
        <v>0.6</v>
      </c>
      <c r="D43" s="22" t="s">
        <v>9</v>
      </c>
      <c r="E43" s="12">
        <f>IFERROR(Table2[[#This Row],[Students]]*Table2[[#This Row],[Weights]]*$B$6,0)</f>
        <v>0</v>
      </c>
    </row>
    <row r="44" spans="1:5">
      <c r="A44" t="s">
        <v>51</v>
      </c>
      <c r="B44">
        <v>5</v>
      </c>
      <c r="C44" s="21">
        <v>0.7</v>
      </c>
      <c r="D44" s="22" t="s">
        <v>9</v>
      </c>
      <c r="E44" s="12">
        <f>IFERROR(Table2[[#This Row],[Students]]*Table2[[#This Row],[Weights]]*$B$6,0)</f>
        <v>0</v>
      </c>
    </row>
    <row r="45" spans="1:5">
      <c r="A45" t="s">
        <v>52</v>
      </c>
      <c r="B45">
        <v>2</v>
      </c>
      <c r="C45" s="21">
        <v>0.2</v>
      </c>
      <c r="D45" s="22" t="s">
        <v>9</v>
      </c>
      <c r="E45" s="12">
        <f>IFERROR(Table2[[#This Row],[Students]]*Table2[[#This Row],[Weights]]*$B$6,0)</f>
        <v>0</v>
      </c>
    </row>
    <row r="46" spans="1:5">
      <c r="A46" s="37" t="s">
        <v>53</v>
      </c>
      <c r="B46" s="38"/>
      <c r="C46" s="38"/>
      <c r="D46" s="39"/>
    </row>
    <row r="47" spans="1:5" ht="47.25" customHeight="1">
      <c r="A47" s="40" t="s">
        <v>54</v>
      </c>
      <c r="B47" s="41"/>
      <c r="C47" s="41"/>
      <c r="D47" s="42"/>
    </row>
    <row r="48" spans="1:5">
      <c r="A48" s="43" t="s">
        <v>55</v>
      </c>
      <c r="B48" s="44" t="s">
        <v>5</v>
      </c>
      <c r="C48" s="44" t="s">
        <v>6</v>
      </c>
      <c r="D48" s="45" t="s">
        <v>7</v>
      </c>
    </row>
    <row r="49" spans="1:4">
      <c r="A49" s="18" t="s">
        <v>56</v>
      </c>
      <c r="B49" s="23">
        <v>5000</v>
      </c>
      <c r="C49" s="22" t="s">
        <v>9</v>
      </c>
      <c r="D49" s="19">
        <f>IFERROR(C49*B49,0)</f>
        <v>0</v>
      </c>
    </row>
    <row r="50" spans="1:4">
      <c r="A50" s="18" t="s">
        <v>57</v>
      </c>
      <c r="B50" s="23">
        <v>5050</v>
      </c>
      <c r="C50" s="22" t="s">
        <v>9</v>
      </c>
      <c r="D50" s="19">
        <f>IFERROR(C50*B50,0)</f>
        <v>0</v>
      </c>
    </row>
    <row r="51" spans="1:4">
      <c r="A51" s="18" t="s">
        <v>58</v>
      </c>
      <c r="B51" s="23">
        <v>5150</v>
      </c>
      <c r="C51" s="22" t="s">
        <v>9</v>
      </c>
      <c r="D51" s="19">
        <f>IFERROR(C51*B51,0)</f>
        <v>0</v>
      </c>
    </row>
    <row r="52" spans="1:4">
      <c r="A52" s="18" t="s">
        <v>59</v>
      </c>
      <c r="B52" s="23">
        <v>5300</v>
      </c>
      <c r="C52" s="22" t="s">
        <v>9</v>
      </c>
      <c r="D52" s="19">
        <f>IFERROR(C52*B52,0)</f>
        <v>0</v>
      </c>
    </row>
    <row r="53" spans="1:4">
      <c r="A53" s="18" t="s">
        <v>60</v>
      </c>
      <c r="B53" s="23">
        <v>5200</v>
      </c>
      <c r="C53" s="22" t="s">
        <v>9</v>
      </c>
      <c r="D53" s="19">
        <f>IFERROR(C53*B53,0)</f>
        <v>0</v>
      </c>
    </row>
    <row r="54" spans="1:4">
      <c r="A54" s="18" t="s">
        <v>61</v>
      </c>
      <c r="B54" s="23">
        <v>5250</v>
      </c>
      <c r="C54" s="22" t="s">
        <v>9</v>
      </c>
      <c r="D54" s="19">
        <f>IFERROR(C54*B54,0)</f>
        <v>0</v>
      </c>
    </row>
    <row r="55" spans="1:4">
      <c r="A55" s="18" t="s">
        <v>62</v>
      </c>
      <c r="B55" s="23">
        <v>5350</v>
      </c>
      <c r="C55" s="22" t="s">
        <v>9</v>
      </c>
      <c r="D55" s="19">
        <f>IFERROR(C55*B55,0)</f>
        <v>0</v>
      </c>
    </row>
    <row r="56" spans="1:4">
      <c r="A56" s="18" t="s">
        <v>63</v>
      </c>
      <c r="B56" s="23">
        <v>5500</v>
      </c>
      <c r="C56" s="22" t="s">
        <v>9</v>
      </c>
      <c r="D56" s="19">
        <f t="shared" ref="D56:D60" si="0">IFERROR(C56*B56,0)</f>
        <v>0</v>
      </c>
    </row>
    <row r="57" spans="1:4">
      <c r="A57" s="18" t="s">
        <v>64</v>
      </c>
      <c r="B57" s="23">
        <v>5400</v>
      </c>
      <c r="C57" s="22" t="s">
        <v>9</v>
      </c>
      <c r="D57" s="19">
        <f>IFERROR(C57*B57,0)</f>
        <v>0</v>
      </c>
    </row>
    <row r="58" spans="1:4">
      <c r="A58" s="18" t="s">
        <v>65</v>
      </c>
      <c r="B58" s="23">
        <v>5450</v>
      </c>
      <c r="C58" s="22" t="s">
        <v>9</v>
      </c>
      <c r="D58" s="19">
        <f t="shared" si="0"/>
        <v>0</v>
      </c>
    </row>
    <row r="59" spans="1:4">
      <c r="A59" s="18" t="s">
        <v>66</v>
      </c>
      <c r="B59" s="23">
        <v>5550</v>
      </c>
      <c r="C59" s="22" t="s">
        <v>9</v>
      </c>
      <c r="D59" s="19">
        <f t="shared" si="0"/>
        <v>0</v>
      </c>
    </row>
    <row r="60" spans="1:4">
      <c r="A60" s="18" t="s">
        <v>67</v>
      </c>
      <c r="B60" s="23">
        <v>5700</v>
      </c>
      <c r="C60" s="22" t="s">
        <v>9</v>
      </c>
      <c r="D60" s="19">
        <f t="shared" si="0"/>
        <v>0</v>
      </c>
    </row>
    <row r="61" spans="1:4" ht="30.75">
      <c r="A61" s="24" t="s">
        <v>68</v>
      </c>
      <c r="B61" s="23">
        <v>500</v>
      </c>
      <c r="C61" s="22" t="s">
        <v>9</v>
      </c>
      <c r="D61" s="19">
        <f>IFERROR(C61*B61,0)</f>
        <v>0</v>
      </c>
    </row>
    <row r="62" spans="1:4">
      <c r="A62" s="20" t="s">
        <v>69</v>
      </c>
      <c r="B62" s="20"/>
      <c r="C62" s="46">
        <f>SUM(C49:C61)</f>
        <v>0</v>
      </c>
      <c r="D62" s="17">
        <f>SUM(D49:D61)</f>
        <v>0</v>
      </c>
    </row>
    <row r="63" spans="1:4">
      <c r="A63" t="s">
        <v>70</v>
      </c>
    </row>
  </sheetData>
  <mergeCells count="5">
    <mergeCell ref="A1:D1"/>
    <mergeCell ref="A46:D46"/>
    <mergeCell ref="A47:D47"/>
    <mergeCell ref="A4:D4"/>
    <mergeCell ref="A30:E30"/>
  </mergeCells>
  <hyperlinks>
    <hyperlink ref="A3" r:id="rId1" xr:uid="{B2883073-F891-4522-9AF8-2C99807D2BCE}"/>
  </hyperlinks>
  <pageMargins left="0.7" right="0.7" top="0.75" bottom="0.75" header="0.3" footer="0.3"/>
  <pageSetup orientation="portrait" verticalDpi="0" r:id="rId2"/>
  <tableParts count="3"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B14C47054EE442B1533686956B7311" ma:contentTypeVersion="20" ma:contentTypeDescription="Create a new document." ma:contentTypeScope="" ma:versionID="ecb7ade05218c6e54a70ddd3d05fbd7a">
  <xsd:schema xmlns:xsd="http://www.w3.org/2001/XMLSchema" xmlns:xs="http://www.w3.org/2001/XMLSchema" xmlns:p="http://schemas.microsoft.com/office/2006/metadata/properties" xmlns:ns2="88bc45f0-fb64-44cc-bf44-f9f8397c9796" xmlns:ns3="63ae7ef5-c06b-4c8b-8bec-e0b1968bbd7c" targetNamespace="http://schemas.microsoft.com/office/2006/metadata/properties" ma:root="true" ma:fieldsID="7e04cc99e39db6a871e9c787f7270527" ns2:_="" ns3:_="">
    <xsd:import namespace="88bc45f0-fb64-44cc-bf44-f9f8397c9796"/>
    <xsd:import namespace="63ae7ef5-c06b-4c8b-8bec-e0b1968bbd7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2:TaxCatchAll" minOccurs="0"/>
                <xsd:element ref="ns3:MediaServiceOCR" minOccurs="0"/>
                <xsd:element ref="ns3:lcf76f155ced4ddcb4097134ff3c332f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bc45f0-fb64-44cc-bf44-f9f8397c979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886416a-45cc-4096-817a-620d5f31d47e}" ma:internalName="TaxCatchAll" ma:showField="CatchAllData" ma:web="88bc45f0-fb64-44cc-bf44-f9f8397c97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e7ef5-c06b-4c8b-8bec-e0b1968bb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ae4be1d-d524-4aa9-85d5-5e42c742cc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bc45f0-fb64-44cc-bf44-f9f8397c9796" xsi:nil="true"/>
    <lcf76f155ced4ddcb4097134ff3c332f xmlns="63ae7ef5-c06b-4c8b-8bec-e0b1968bbd7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32866E-2498-43F6-8EC6-77B38FF218C9}"/>
</file>

<file path=customXml/itemProps2.xml><?xml version="1.0" encoding="utf-8"?>
<ds:datastoreItem xmlns:ds="http://schemas.openxmlformats.org/officeDocument/2006/customXml" ds:itemID="{5C419996-1F34-4D05-9230-68024798CD02}"/>
</file>

<file path=customXml/itemProps3.xml><?xml version="1.0" encoding="utf-8"?>
<ds:datastoreItem xmlns:ds="http://schemas.openxmlformats.org/officeDocument/2006/customXml" ds:itemID="{A57D3B6A-EDF9-4359-8A09-6FC031721A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 Pearcy</dc:creator>
  <cp:keywords/>
  <dc:description/>
  <cp:lastModifiedBy>Lilly Morris</cp:lastModifiedBy>
  <cp:revision/>
  <dcterms:created xsi:type="dcterms:W3CDTF">2023-03-06T00:49:14Z</dcterms:created>
  <dcterms:modified xsi:type="dcterms:W3CDTF">2026-03-05T19:55:02Z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0x01010041B14C47054EE442B1533686956B7311</vt:lpwstr>
  </property>
  <property fmtid="{D5CDD505-2E9C-101B-9397-08002B2CF9AE}" pid="3" name="MediaServiceImageTags">
    <vt:lpwstr/>
  </property>
</Properties>
</file>